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I:\D_PPEI\02_INTERDEPARTAMENTAL\MEMORIAS ANUALES\MEMORIAS 2025\02_DOCUMENTOS MEMORIAS 2025\MEDIOAMBIENTE 2025\"/>
    </mc:Choice>
  </mc:AlternateContent>
  <xr:revisionPtr revIDLastSave="2" documentId="13_ncr:1_{456DD7F8-5BDA-4D7A-8111-6278D23209CB}" xr6:coauthVersionLast="47" xr6:coauthVersionMax="47" xr10:uidLastSave="{3CE6403D-6E01-4755-A8FD-5566D0F61FF5}"/>
  <bookViews>
    <workbookView xWindow="-120" yWindow="-120" windowWidth="29040" windowHeight="15840" tabRatio="854" firstSheet="6" xr2:uid="{CCCECEC6-FBA8-498E-B0FB-299411309922}"/>
  </bookViews>
  <sheets>
    <sheet name="2.5.2 GEST" sheetId="2" r:id="rId1"/>
    <sheet name="2.5.2.1 GEST" sheetId="3" r:id="rId2"/>
    <sheet name="2.5.2.2 GEST " sheetId="4" r:id="rId3"/>
    <sheet name="2.5.2.2 GEST (2)" sheetId="5" r:id="rId4"/>
    <sheet name="2.5.2.2 GEST (3)" sheetId="6" r:id="rId5"/>
    <sheet name="2.5.2.2 GEST (4)" sheetId="7" r:id="rId6"/>
    <sheet name="2.5.2.2 GEST (5)" sheetId="8" r:id="rId7"/>
    <sheet name="2.5.2.2 GEST (6)" sheetId="9" r:id="rId8"/>
    <sheet name="2.5.2.2 GEST (7)" sheetId="10" r:id="rId9"/>
    <sheet name="2.5.2.2 GEST (8)" sheetId="11" r:id="rId10"/>
    <sheet name=" 2.5.2.3 GEST" sheetId="12" r:id="rId11"/>
    <sheet name=" 2.5.2.3 GEST (2)" sheetId="13" r:id="rId12"/>
    <sheet name=" 2.5.2.4 GEST" sheetId="14" r:id="rId13"/>
    <sheet name=" 2.5.2.4 GEST (2)" sheetId="15" r:id="rId14"/>
    <sheet name=" 2.5.2.4 GEST (3)" sheetId="16" r:id="rId15"/>
    <sheet name=" 2.5.2.4 GEST (4)" sheetId="17" r:id="rId16"/>
    <sheet name=" 2.5.2.4 GEST (5)" sheetId="18" r:id="rId17"/>
    <sheet name=" 2.5.2.4 GEST (6)" sheetId="19" r:id="rId18"/>
    <sheet name=" 2.5.2.5 GEST" sheetId="20" r:id="rId19"/>
    <sheet name=" 2.5.2.6 GEST " sheetId="21" r:id="rId20"/>
    <sheet name=" 2.5.2.6 GEST  (2)" sheetId="22" r:id="rId21"/>
    <sheet name=" 2.5.2.6 GEST  (3)" sheetId="23" r:id="rId22"/>
    <sheet name=" 2.5.2.6 GEST  (4)" sheetId="24" r:id="rId23"/>
    <sheet name=" 2.5.2.6 GEST  (5)" sheetId="25" r:id="rId24"/>
    <sheet name=" 2.5.2.6 GEST  (6)" sheetId="26" r:id="rId25"/>
    <sheet name=" 2.5.2.6 GEST  (7 y 8)" sheetId="28" r:id="rId26"/>
    <sheet name=" 2.5.2.7 GEST  " sheetId="29" r:id="rId27"/>
    <sheet name=" 2.5.2.8 GEST" sheetId="30" r:id="rId28"/>
    <sheet name=" 2.5.3 ECO" sheetId="31" r:id="rId29"/>
    <sheet name=" 2.5.3 ECO (2)" sheetId="32" r:id="rId30"/>
    <sheet name=" 2.5.3 ECO (3)" sheetId="33" r:id="rId31"/>
    <sheet name=" 2.5.3 ECO (4)" sheetId="34" r:id="rId32"/>
    <sheet name=" 2.5.3 ECO (5)" sheetId="35" r:id="rId33"/>
    <sheet name=" 2.5.3 ECO (6)" sheetId="36" r:id="rId34"/>
    <sheet name=" 2.5.3 ECO (7)" sheetId="37" r:id="rId35"/>
    <sheet name=" 2.5.3 ECO (8)" sheetId="38" r:id="rId36"/>
    <sheet name=" 2.5.3 ECO (9)" sheetId="39" r:id="rId37"/>
    <sheet name=" 2.5.3 ECO (10)" sheetId="40" r:id="rId38"/>
    <sheet name="2.5.4." sheetId="41" r:id="rId39"/>
    <sheet name="2.5.5" sheetId="42" r:id="rId40"/>
  </sheets>
  <externalReferences>
    <externalReference r:id="rId4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0" i="28" l="1"/>
  <c r="G50" i="28"/>
  <c r="G63" i="28" s="1"/>
  <c r="C51" i="28"/>
  <c r="Q4" i="28" s="1"/>
  <c r="C52" i="28"/>
  <c r="Q5" i="28" s="1"/>
  <c r="C53" i="28"/>
  <c r="G3" i="28"/>
  <c r="G12" i="28"/>
  <c r="G21" i="28"/>
  <c r="G30" i="28"/>
  <c r="C8" i="28"/>
  <c r="C9" i="28" s="1"/>
  <c r="L7" i="28" s="1"/>
  <c r="C13" i="28"/>
  <c r="C17" i="28" s="1"/>
  <c r="C22" i="28"/>
  <c r="N4" i="28" s="1"/>
  <c r="D24" i="28"/>
  <c r="C31" i="28"/>
  <c r="C35" i="28" s="1"/>
  <c r="D33" i="28"/>
  <c r="C40" i="28"/>
  <c r="P4" i="28" s="1"/>
  <c r="C41" i="28"/>
  <c r="P5" i="28" s="1"/>
  <c r="Q3" i="28"/>
  <c r="C68" i="28"/>
  <c r="C69" i="28" s="1"/>
  <c r="Q6" i="28"/>
  <c r="P6" i="28"/>
  <c r="O6" i="28"/>
  <c r="N6" i="28"/>
  <c r="M6" i="28"/>
  <c r="L6" i="28"/>
  <c r="O5" i="28"/>
  <c r="N5" i="28"/>
  <c r="M5" i="28"/>
  <c r="L5" i="28"/>
  <c r="L4" i="28"/>
  <c r="P3" i="28"/>
  <c r="O3" i="28"/>
  <c r="N3" i="28"/>
  <c r="M3" i="28"/>
  <c r="L3" i="28"/>
  <c r="O4" i="28" l="1"/>
  <c r="C55" i="28"/>
  <c r="C56" i="28" s="1"/>
  <c r="G56" i="28" s="1"/>
  <c r="G69" i="28"/>
  <c r="M4" i="28"/>
  <c r="C44" i="28"/>
  <c r="C18" i="28"/>
  <c r="C36" i="28"/>
  <c r="C26" i="28"/>
  <c r="G36" i="28" l="1"/>
  <c r="O8" i="28" s="1"/>
  <c r="G17" i="28"/>
  <c r="G18" i="28"/>
  <c r="M8" i="28" s="1"/>
  <c r="C45" i="28"/>
  <c r="G68" i="28"/>
  <c r="G43" i="28"/>
  <c r="O7" i="28"/>
  <c r="C27" i="28"/>
  <c r="M7" i="28"/>
  <c r="G44" i="28" l="1"/>
  <c r="P8" i="28" s="1"/>
  <c r="G55" i="28"/>
  <c r="P7" i="28"/>
  <c r="Q8" i="28"/>
  <c r="G26" i="28"/>
  <c r="G27" i="28"/>
  <c r="N8" i="28" s="1"/>
  <c r="G35" i="28"/>
  <c r="N7" i="28"/>
  <c r="Q7" i="28"/>
</calcChain>
</file>

<file path=xl/sharedStrings.xml><?xml version="1.0" encoding="utf-8"?>
<sst xmlns="http://schemas.openxmlformats.org/spreadsheetml/2006/main" count="729" uniqueCount="394">
  <si>
    <r>
      <t xml:space="preserve">Tabla X.X Condiciones y exigencias ambientales concesiones/autorizaciones </t>
    </r>
    <r>
      <rPr>
        <b/>
        <sz val="11"/>
        <color rgb="FF00B8FF"/>
        <rFont val="Arial"/>
        <family val="2"/>
      </rPr>
      <t>(OPPE: A_34)</t>
    </r>
  </si>
  <si>
    <t>X</t>
  </si>
  <si>
    <t>Disponer de un SGA sobre el conjunto de la actividad</t>
  </si>
  <si>
    <t>Exigencias de medidas técnicas específicas que prevengan o mitiguen emisiones, vertidos o derrames (sistema de riego, exigencias en talleres, etc.)</t>
  </si>
  <si>
    <t>Exigencias sobre nivel de orden y limpieza de instalaciones de trabajo</t>
  </si>
  <si>
    <t>Exigencia sobre gestión de residuos</t>
  </si>
  <si>
    <t>Referencia a planes de contingencia y a medios necesarios</t>
  </si>
  <si>
    <t>Obligación de dotarse de seguro de responsabilidad medioambiental conforme a lo establecido en la Ley 26/2007</t>
  </si>
  <si>
    <t>En operaciones en muelle, obligación de disponer de responsable de operaciones que responda en todo momento de la operativa</t>
  </si>
  <si>
    <t>Extinción de licencia de prestación cuando el operador sea sancionado con carácter firme por infracción grave en materia de medio ambiente</t>
  </si>
  <si>
    <t>Control de contaminación de suelos y descontaminación en concesiones</t>
  </si>
  <si>
    <r>
      <t>Tabla X.X Nivel de implantación de sistemas de gestión en la Comunidad Portuaria 2025</t>
    </r>
    <r>
      <rPr>
        <b/>
        <sz val="11"/>
        <color rgb="FF00B8FF"/>
        <rFont val="Arial"/>
        <family val="2"/>
      </rPr>
      <t xml:space="preserve"> (OPPE: A_35)</t>
    </r>
  </si>
  <si>
    <t>Nº de empresas</t>
  </si>
  <si>
    <t>Nº empresas con implantación SGMA</t>
  </si>
  <si>
    <t>Implantación (%)</t>
  </si>
  <si>
    <t>Terminales marítimas de mercancías</t>
  </si>
  <si>
    <t>Estaciones marítimas de pasajeros</t>
  </si>
  <si>
    <t xml:space="preserve">Empresas prestadoras de servicios portuarios </t>
  </si>
  <si>
    <t>Total</t>
  </si>
  <si>
    <r>
      <t xml:space="preserve">Tabla X.X Iniciativas promovidas por la Autoridad Portuaria para mejorar la gestión de residuos de la Comunidad Portuaria </t>
    </r>
    <r>
      <rPr>
        <b/>
        <sz val="11"/>
        <color rgb="FF00B8FF"/>
        <rFont val="Arial"/>
        <family val="2"/>
      </rPr>
      <t>(OPPE: A_24)</t>
    </r>
  </si>
  <si>
    <t>Inventariado de las actividades generadoras de residuos del puerto</t>
  </si>
  <si>
    <t>Seguimiento periódico a concesiones y prestadores de servicios para comprobar el seguimiento de los requisitos administrativos establecidos por la ley de residuos</t>
  </si>
  <si>
    <t>Sanciones en caso de abandono de residuos en lugares no habilitados</t>
  </si>
  <si>
    <t>Guías de buenas prácticas o códigos de conducta ambiental</t>
  </si>
  <si>
    <t>Centros de transferencia promovidos por la Autoridad Portuaria</t>
  </si>
  <si>
    <t>Puntos limpios con recogida separada</t>
  </si>
  <si>
    <t>Convenios de buenas prácticas</t>
  </si>
  <si>
    <t>Campañas de sensibilización a través de jornadas ambientales</t>
  </si>
  <si>
    <t>Tabla X.X_ Evolución graneles sólidos manipulados y residuos inertes generados</t>
  </si>
  <si>
    <t>t granel inerte manipulado</t>
  </si>
  <si>
    <t xml:space="preserve">t residuos granel inerte (limpieza de viales) </t>
  </si>
  <si>
    <t xml:space="preserve">Tabla X.X. Evolución de residuos </t>
  </si>
  <si>
    <t>Residuos sólidos urbanos</t>
  </si>
  <si>
    <t>Toneladas</t>
  </si>
  <si>
    <t>Evolución anual %</t>
  </si>
  <si>
    <t>Papel / cartón</t>
  </si>
  <si>
    <t>Residuos envases</t>
  </si>
  <si>
    <t>-</t>
  </si>
  <si>
    <t>Residuos férricos</t>
  </si>
  <si>
    <t>Residuos de madera</t>
  </si>
  <si>
    <t>Poda</t>
  </si>
  <si>
    <t>Voluminosos</t>
  </si>
  <si>
    <t>Tabla X.X Residuos flotantes aguas abrigadas (t)</t>
  </si>
  <si>
    <t>Aceites y grasas</t>
  </si>
  <si>
    <t>Algas</t>
  </si>
  <si>
    <t>Residuos orgánicos</t>
  </si>
  <si>
    <t>Maderas</t>
  </si>
  <si>
    <t>Plásticos</t>
  </si>
  <si>
    <t>Otros (restos carga)</t>
  </si>
  <si>
    <t>Tabla XX Evolución cantidades generadas por las instalaciones pertenecientes a la APC o por abandono dentro del recinto portuario (kg) (OPPE: A_25)</t>
  </si>
  <si>
    <t>Baterías</t>
  </si>
  <si>
    <t>Productos caducados</t>
  </si>
  <si>
    <t>Envases plásticos contaminados</t>
  </si>
  <si>
    <t>Absorbentes</t>
  </si>
  <si>
    <t>Fluorescentes</t>
  </si>
  <si>
    <t>Pilas</t>
  </si>
  <si>
    <t>Aceites usados</t>
  </si>
  <si>
    <t>Envases metálicos contaminados</t>
  </si>
  <si>
    <t>Botellas gases a presión</t>
  </si>
  <si>
    <t>Aerosoles vacíos</t>
  </si>
  <si>
    <t>Tabla 6.X Porcentaje de los residuos generados por la APC que son segregados, valorizados o eliminados por gestores autorizados, desglosados por tipo de residuo (OPPE: A_22)</t>
  </si>
  <si>
    <t>Residuos Tipo</t>
  </si>
  <si>
    <t>Tratamiento</t>
  </si>
  <si>
    <t>Variación anual (%)</t>
  </si>
  <si>
    <t>t</t>
  </si>
  <si>
    <t>%</t>
  </si>
  <si>
    <t>Residuos no Peligrosos</t>
  </si>
  <si>
    <t xml:space="preserve">Residuos inertes </t>
  </si>
  <si>
    <t>Vertedero</t>
  </si>
  <si>
    <t>Vertedero/Compostaje</t>
  </si>
  <si>
    <t>Papel y cartón</t>
  </si>
  <si>
    <t>Reciclado</t>
  </si>
  <si>
    <t>Residuos de Envases</t>
  </si>
  <si>
    <t>Residuos sólidos flotantes</t>
  </si>
  <si>
    <t>Gestores autorizados</t>
  </si>
  <si>
    <t>Valorización</t>
  </si>
  <si>
    <t>Tóners np</t>
  </si>
  <si>
    <t>0.007</t>
  </si>
  <si>
    <t>Subtotales</t>
  </si>
  <si>
    <t>Residuos Peligrosos</t>
  </si>
  <si>
    <t>Envases plástico contaminados</t>
  </si>
  <si>
    <t>Aparatos eléctricos y electrónicos</t>
  </si>
  <si>
    <t>Convenio AMBILAMP</t>
  </si>
  <si>
    <t>Ácidos baterías</t>
  </si>
  <si>
    <t>Absorbente</t>
  </si>
  <si>
    <t>Aerosoles</t>
  </si>
  <si>
    <t>Liquido refrigerante</t>
  </si>
  <si>
    <t>Fuel y gasoil</t>
  </si>
  <si>
    <t>Equipos desechados HCFC</t>
  </si>
  <si>
    <t>Agua aceitosa</t>
  </si>
  <si>
    <t>TOTALES</t>
  </si>
  <si>
    <t>Residuos no peligrosos</t>
  </si>
  <si>
    <t>Residuos peligrosos</t>
  </si>
  <si>
    <t>Tabla X.X_Evolución de volúmenes anuales de residuos Marpol (m3) gestionados (OPPE: A_22)</t>
  </si>
  <si>
    <t>Desechos MARPOL</t>
  </si>
  <si>
    <t>MARPOL I-A/B</t>
  </si>
  <si>
    <t>Nº de servicios</t>
  </si>
  <si>
    <r>
      <t>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residuos</t>
    </r>
  </si>
  <si>
    <t>Variación (%)</t>
  </si>
  <si>
    <t>MARPOL I-C</t>
  </si>
  <si>
    <t>Variación t (%)</t>
  </si>
  <si>
    <t>MARPOL II</t>
  </si>
  <si>
    <t>MARPOL IV</t>
  </si>
  <si>
    <t>MARPOL V</t>
  </si>
  <si>
    <t>MARPOL VI</t>
  </si>
  <si>
    <t>Tabla X.X Detalle bonificaciones, exenciones y reclamaciones servicios Marpol</t>
  </si>
  <si>
    <t>Años</t>
  </si>
  <si>
    <t>Bonificaciones a la Tasa del Buque (€)</t>
  </si>
  <si>
    <t>Incremento            (%)</t>
  </si>
  <si>
    <t>Exenciones concedidas por la Capitanía Marítima</t>
  </si>
  <si>
    <t>Reclamaciones recibidas sobre el servicio</t>
  </si>
  <si>
    <t>Bonif. 10A</t>
  </si>
  <si>
    <t>Bonif. 10B</t>
  </si>
  <si>
    <t>Bonif. 10C</t>
  </si>
  <si>
    <t>TOTAL</t>
  </si>
  <si>
    <r>
      <t xml:space="preserve">Tabla X.X Relación de medidas de control de vertidos </t>
    </r>
    <r>
      <rPr>
        <b/>
        <sz val="11"/>
        <color rgb="FF00B8FF"/>
        <rFont val="Arial"/>
        <family val="2"/>
      </rPr>
      <t>(OPPE: A_11)</t>
    </r>
  </si>
  <si>
    <t>Implantación del programa ROM 5.1.</t>
  </si>
  <si>
    <t>Inventariado y caracterización de las fuentes de contaminación de las dársenas</t>
  </si>
  <si>
    <t>Campañas periódicas de caracterización de la calidad del agua y sedimentos</t>
  </si>
  <si>
    <t>Normas de obligado cumplimiento y aplicación de régimen sancionador</t>
  </si>
  <si>
    <t>Guías de buenas prácticas y códigos de conducta voluntarios</t>
  </si>
  <si>
    <t>Instrucciones técnicas específicas para carga/descarga de graneles sólidos</t>
  </si>
  <si>
    <t>Supervisión directa en muelle por técnicos de la Autoridad Portuaria</t>
  </si>
  <si>
    <t>Mejoras en red de saneamiento</t>
  </si>
  <si>
    <t>Instalación de zonas habilitadas para la limpieza y mantenimiento de equipos</t>
  </si>
  <si>
    <t>Requisitos ambientales específicos sobre gestión de aguas residuales y de escorrentías en condiciones de otorgamiento de concesiones</t>
  </si>
  <si>
    <t>Requisitos ambientales sobre mantenimiento y limpieza de equipos en pliegos de servicio y condiciones de otorgamiento</t>
  </si>
  <si>
    <t>Aprobación de Planes Interiores Marítimos (PIM) de respuesta ante emergencias por contaminación marina</t>
  </si>
  <si>
    <t>Mejora en dotación de medios propios destinados a la lucha contra la contaminación marina accidental</t>
  </si>
  <si>
    <t>Tabla X.X Indicadores parametrizados (OPPE: A_12)</t>
  </si>
  <si>
    <t>Indicadores</t>
  </si>
  <si>
    <t>Fisicoquímicos</t>
  </si>
  <si>
    <t xml:space="preserve">Turbidez/sólidos en suspensión </t>
  </si>
  <si>
    <t>Nutrientes</t>
  </si>
  <si>
    <t>Clorofila A</t>
  </si>
  <si>
    <t>Metales pesados</t>
  </si>
  <si>
    <t>Pesticidas</t>
  </si>
  <si>
    <t>Otros microcontaminantes orgánicos</t>
  </si>
  <si>
    <t>Indicadores biológicos</t>
  </si>
  <si>
    <t>Parámetros de la lista de observación (UE),</t>
  </si>
  <si>
    <r>
      <t>Temperatura, pH, Turbidez/sólidos en suspensión y saturación de O</t>
    </r>
    <r>
      <rPr>
        <vertAlign val="subscript"/>
        <sz val="11"/>
        <color theme="1"/>
        <rFont val="Arial"/>
        <family val="2"/>
      </rPr>
      <t xml:space="preserve">2 </t>
    </r>
    <r>
      <rPr>
        <sz val="11"/>
        <color theme="1"/>
        <rFont val="Arial"/>
        <family val="2"/>
      </rPr>
      <t>(a tres profundidades)</t>
    </r>
  </si>
  <si>
    <t>Tabla X.X Evolución Nº de vertidos significativos y cantidades de residuos recogidas (OPPE: A_16, A_22)</t>
  </si>
  <si>
    <t>Nº Activaciones PIM</t>
  </si>
  <si>
    <t>Verde</t>
  </si>
  <si>
    <t>Azul</t>
  </si>
  <si>
    <t>Roja</t>
  </si>
  <si>
    <t>Nº vertidos significativos</t>
  </si>
  <si>
    <t>Peso residuos recogidos (Kg)</t>
  </si>
  <si>
    <t>Tabla X.X  Nº de incidentes de contaminación marina</t>
  </si>
  <si>
    <t>Durante el año 2025 se han producido incidentes que implicaron la activación del Plan Interior Marítimo (PIM) del Puerto de Castellón.</t>
  </si>
  <si>
    <t>Número de incidentes de contaminación marina que no han requerido activación del PIM.</t>
  </si>
  <si>
    <t>Número de emergencias de contaminación marina que han requerido la activación del PIM. De alguna concesión sin necesidad de activación del PIM del Puerto (“situación 0”)</t>
  </si>
  <si>
    <t>Número de emergencias de contaminación marina que han requerido la activación del PIM del Puerto (“situación 0”)</t>
  </si>
  <si>
    <t>Número de emergencias de contaminación marina que han requerido la activación del Plan Marítimo Nacional (“situación 1 o superior”)</t>
  </si>
  <si>
    <t>Tabla X.X Volúmenes (m3) y destino de aguas residuales generados por APCS (OPPE: A_17)</t>
  </si>
  <si>
    <t>Aguas residuales por tipo de vertido</t>
  </si>
  <si>
    <t>Por tipo de destino</t>
  </si>
  <si>
    <t>Colector municipal</t>
  </si>
  <si>
    <t>Fosa séptica</t>
  </si>
  <si>
    <t>Tratamiento propio</t>
  </si>
  <si>
    <t>Volumen ARU</t>
  </si>
  <si>
    <t>Volumen ARI</t>
  </si>
  <si>
    <t>----</t>
  </si>
  <si>
    <t>---</t>
  </si>
  <si>
    <t>Volumen mixtas</t>
  </si>
  <si>
    <t>Volumen total</t>
  </si>
  <si>
    <t>Tabla X.X Grado de cobertura y tipo de red de recogida de pluviales (OPPE: A_14).</t>
  </si>
  <si>
    <t>Aguas pluviales por tipo de red y tratamiento</t>
  </si>
  <si>
    <t>Superficie terrestre</t>
  </si>
  <si>
    <t>(%)</t>
  </si>
  <si>
    <t>Con red de recogida de pluviales independientemente de si está o no tratada</t>
  </si>
  <si>
    <t>Con red de recogida y tratamiento que vierten al colector del Ayuntamiento o que reciben algún tratamiento antes de su vertido al mar.</t>
  </si>
  <si>
    <t>Tabla X.X Porcentaje de la superficie de la zona de servicio que cuenta con recogida y tratamiento de aguas residuales (OPPE: A_13).</t>
  </si>
  <si>
    <t>Superficie de la zona de servicio terrestre con tratamiento de aguas residuales (%)</t>
  </si>
  <si>
    <t>Red de saneamiento (independientemente de donde vierta y del tratamiento recibido)</t>
  </si>
  <si>
    <t>Red saneamiento conectada a colector municipal o EDAR</t>
  </si>
  <si>
    <t>Fosas sépticas</t>
  </si>
  <si>
    <t>Tabla X.X Censo vertidos no portuarios en la zona de servicio del puerto (Zona I) (OPPE: A_10)</t>
  </si>
  <si>
    <t>Nombre</t>
  </si>
  <si>
    <t>Tipo de vertido</t>
  </si>
  <si>
    <t>Origen</t>
  </si>
  <si>
    <t>Tipo</t>
  </si>
  <si>
    <t>Acequia Fil y Escorredor Sensal</t>
  </si>
  <si>
    <t>Canal abierto</t>
  </si>
  <si>
    <t>Mixto</t>
  </si>
  <si>
    <t>Puntual</t>
  </si>
  <si>
    <t>Nulo</t>
  </si>
  <si>
    <t>Acequia de Fábrega</t>
  </si>
  <si>
    <t>Agrícola</t>
  </si>
  <si>
    <t>Acequia de Vellet</t>
  </si>
  <si>
    <t>Acequia de Vinatxell</t>
  </si>
  <si>
    <t>Acequia perimetral norte de la C.C. de Iberdrola</t>
  </si>
  <si>
    <t>Acequia de Villamargo</t>
  </si>
  <si>
    <t>Tabla X.X Medios técnicos y humanos utilizados para la limpieza de la lámina de agua (OPPE: A_15)</t>
  </si>
  <si>
    <t>Nº embarcaciones</t>
  </si>
  <si>
    <t>Frecuencia de la limpieza</t>
  </si>
  <si>
    <t>Mínimo 2 a la semana</t>
  </si>
  <si>
    <t>Mínimo 2 días a la semana</t>
  </si>
  <si>
    <t>Mínimo 2 días a la semana  (o 18 h./sem)</t>
  </si>
  <si>
    <t>Peso de los residuos recogidos (t)</t>
  </si>
  <si>
    <t>Tabla X.X Focos de emisión significativos en el Puerto de Castellón (OPPE: A_05)</t>
  </si>
  <si>
    <t>Emisión de partículas procedentes de:</t>
  </si>
  <si>
    <t>VALORACIÓN</t>
  </si>
  <si>
    <r>
      <t>Tráfico</t>
    </r>
    <r>
      <rPr>
        <sz val="11"/>
        <color rgb="FF000000"/>
        <rFont val="Arial"/>
        <family val="2"/>
      </rPr>
      <t xml:space="preserve"> de vehículos terrestres (resuspensión)</t>
    </r>
  </si>
  <si>
    <t>Impacto moderado</t>
  </si>
  <si>
    <t>Carga, descarga y manipulación de graneles sólidos</t>
  </si>
  <si>
    <t>Almacenamiento temporal al aire libre de granel sólido</t>
  </si>
  <si>
    <t>Construcción, demolición, mantenimiento y limpieza de instalaciones en obra civil</t>
  </si>
  <si>
    <t>Impacto despreciable</t>
  </si>
  <si>
    <t>Nota: Valoración según el método utilizado por el sistema de gestión ambiental PERS.</t>
  </si>
  <si>
    <t>Tabla X.X Medidas de control por foco generador de emisiones dentro del recinto portuario (OPPE A_07).</t>
  </si>
  <si>
    <t>Focos significativos de emisión</t>
  </si>
  <si>
    <t>Medidas de control</t>
  </si>
  <si>
    <t>Tráfico pesado terrestre</t>
  </si>
  <si>
    <r>
      <t>●</t>
    </r>
    <r>
      <rPr>
        <sz val="7"/>
        <color theme="1"/>
        <rFont val="Times New Roman"/>
        <family val="1"/>
      </rPr>
      <t xml:space="preserve">                 </t>
    </r>
    <r>
      <rPr>
        <sz val="11"/>
        <color rgb="FF000000"/>
        <rFont val="Arial"/>
        <family val="2"/>
      </rPr>
      <t>Limitación de velocidad a 30km/h.</t>
    </r>
  </si>
  <si>
    <r>
      <t>●</t>
    </r>
    <r>
      <rPr>
        <sz val="7"/>
        <color theme="1"/>
        <rFont val="Times New Roman"/>
        <family val="1"/>
      </rPr>
      <t xml:space="preserve">                 </t>
    </r>
    <r>
      <rPr>
        <sz val="11"/>
        <color rgb="FF000000"/>
        <rFont val="Arial"/>
        <family val="2"/>
      </rPr>
      <t>Sanciones administrativas por exceso de velocidad.</t>
    </r>
  </si>
  <si>
    <r>
      <t>●</t>
    </r>
    <r>
      <rPr>
        <sz val="7"/>
        <color theme="1"/>
        <rFont val="Times New Roman"/>
        <family val="1"/>
      </rPr>
      <t xml:space="preserve">                 </t>
    </r>
    <r>
      <rPr>
        <sz val="11"/>
        <color rgb="FF000000"/>
        <rFont val="Arial"/>
        <family val="2"/>
      </rPr>
      <t>Partes de limpieza de zonas de operativa.</t>
    </r>
  </si>
  <si>
    <r>
      <t>●</t>
    </r>
    <r>
      <rPr>
        <sz val="7"/>
        <color theme="1"/>
        <rFont val="Times New Roman"/>
        <family val="1"/>
      </rPr>
      <t xml:space="preserve">                 </t>
    </r>
    <r>
      <rPr>
        <sz val="11"/>
        <color rgb="FF000000"/>
        <rFont val="Arial"/>
        <family val="2"/>
      </rPr>
      <t>Instalación de pantallas fijas cortaviento / atrapa-polvo.</t>
    </r>
  </si>
  <si>
    <r>
      <t>●</t>
    </r>
    <r>
      <rPr>
        <sz val="7"/>
        <color theme="1"/>
        <rFont val="Times New Roman"/>
        <family val="1"/>
      </rPr>
      <t xml:space="preserve">               </t>
    </r>
    <r>
      <rPr>
        <sz val="11"/>
        <color rgb="FF000000"/>
        <rFont val="Arial"/>
        <family val="2"/>
      </rPr>
      <t>Riego frecuente de material pulverulento para aquellos productos que lo permitan.</t>
    </r>
  </si>
  <si>
    <r>
      <t>●</t>
    </r>
    <r>
      <rPr>
        <sz val="7"/>
        <color theme="1"/>
        <rFont val="Times New Roman"/>
        <family val="1"/>
      </rPr>
      <t xml:space="preserve">                 </t>
    </r>
    <r>
      <rPr>
        <sz val="11"/>
        <color rgb="FF000000"/>
        <rFont val="Arial"/>
        <family val="2"/>
      </rPr>
      <t xml:space="preserve">Cumplimentación por parte de la </t>
    </r>
    <r>
      <rPr>
        <sz val="11"/>
        <color theme="1"/>
        <rFont val="Arial"/>
        <family val="2"/>
      </rPr>
      <t>P</t>
    </r>
    <r>
      <rPr>
        <sz val="11"/>
        <color rgb="FF000000"/>
        <rFont val="Arial"/>
        <family val="2"/>
      </rPr>
      <t xml:space="preserve">olicía </t>
    </r>
    <r>
      <rPr>
        <sz val="11"/>
        <color theme="1"/>
        <rFont val="Arial"/>
        <family val="2"/>
      </rPr>
      <t>P</t>
    </r>
    <r>
      <rPr>
        <sz val="11"/>
        <color rgb="FF000000"/>
        <rFont val="Arial"/>
        <family val="2"/>
      </rPr>
      <t>ortuaria del check-list de Buenas Práctica Ambientales en la operativa.</t>
    </r>
  </si>
  <si>
    <r>
      <t>●</t>
    </r>
    <r>
      <rPr>
        <sz val="7"/>
        <color theme="1"/>
        <rFont val="Times New Roman"/>
        <family val="1"/>
      </rPr>
      <t xml:space="preserve">                 </t>
    </r>
    <r>
      <rPr>
        <sz val="11"/>
        <color rgb="FF000000"/>
        <rFont val="Arial"/>
        <family val="2"/>
      </rPr>
      <t>Procedimiento sancionador específico para este tipo de operativas.</t>
    </r>
  </si>
  <si>
    <r>
      <t>●</t>
    </r>
    <r>
      <rPr>
        <sz val="7"/>
        <color theme="1"/>
        <rFont val="Times New Roman"/>
        <family val="1"/>
      </rPr>
      <t xml:space="preserve">                 </t>
    </r>
    <r>
      <rPr>
        <sz val="11"/>
        <color rgb="FF000000"/>
        <rFont val="Arial"/>
        <family val="2"/>
      </rPr>
      <t>Monitoreo por equipos de medición en continuo de la concentración en partículas en la interface puerto-ciudad.</t>
    </r>
  </si>
  <si>
    <r>
      <t>●</t>
    </r>
    <r>
      <rPr>
        <sz val="7"/>
        <color theme="1"/>
        <rFont val="Times New Roman"/>
        <family val="1"/>
      </rPr>
      <t xml:space="preserve">                 </t>
    </r>
    <r>
      <rPr>
        <sz val="11"/>
        <color theme="1"/>
        <rFont val="Arial"/>
        <family val="2"/>
      </rPr>
      <t>Código de Buenas Prácticas Ambientales de las operativas en muelles.</t>
    </r>
  </si>
  <si>
    <t>Almacenamiento al aire libre de granel sólido</t>
  </si>
  <si>
    <r>
      <t>●</t>
    </r>
    <r>
      <rPr>
        <sz val="7"/>
        <color theme="1"/>
        <rFont val="Times New Roman"/>
        <family val="1"/>
      </rPr>
      <t xml:space="preserve">                 </t>
    </r>
    <r>
      <rPr>
        <sz val="11"/>
        <color rgb="FF000000"/>
        <rFont val="Arial"/>
        <family val="2"/>
      </rPr>
      <t>Código de buenas prácticas operativas y medios correctivos para mitigar la afección al entorno.</t>
    </r>
  </si>
  <si>
    <r>
      <t>●</t>
    </r>
    <r>
      <rPr>
        <sz val="7"/>
        <color theme="1"/>
        <rFont val="Times New Roman"/>
        <family val="1"/>
      </rPr>
      <t xml:space="preserve">                 </t>
    </r>
    <r>
      <rPr>
        <sz val="11"/>
        <color rgb="FF000000"/>
        <rFont val="Arial"/>
        <family val="2"/>
      </rPr>
      <t>Limitación del tipo de granel permitido (no pulverulento y que permita su riego o formación de costra por efecto del agua que evite la emisión de partículas).</t>
    </r>
  </si>
  <si>
    <r>
      <t xml:space="preserve">Tabla X.X Valores captadores de partículas red de vigilancia APC </t>
    </r>
    <r>
      <rPr>
        <b/>
        <sz val="11"/>
        <color rgb="FF0099FF"/>
        <rFont val="Arial"/>
        <family val="2"/>
      </rPr>
      <t>(OPPE A_09)</t>
    </r>
  </si>
  <si>
    <t xml:space="preserve">Estación Mistral (*) </t>
  </si>
  <si>
    <t>Concentración de PM10</t>
  </si>
  <si>
    <r>
      <t>Nº de superaciones del valor límite diario (50 μg/m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 xml:space="preserve">) </t>
    </r>
  </si>
  <si>
    <r>
      <t>Valor medio anual (μg/m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) (**)</t>
    </r>
  </si>
  <si>
    <t>Datos válidos (%)</t>
  </si>
  <si>
    <t xml:space="preserve">Estación Tramontana (*) </t>
  </si>
  <si>
    <t xml:space="preserve">Estación Gregal (*) </t>
  </si>
  <si>
    <r>
      <t>Concentración de PM10</t>
    </r>
    <r>
      <rPr>
        <b/>
        <vertAlign val="subscript"/>
        <sz val="11"/>
        <color rgb="FF000000"/>
        <rFont val="Arial"/>
        <family val="2"/>
      </rPr>
      <t xml:space="preserve"> </t>
    </r>
  </si>
  <si>
    <t xml:space="preserve">Estación Levante (*) </t>
  </si>
  <si>
    <t xml:space="preserve">Estación Poniente (*) </t>
  </si>
  <si>
    <t xml:space="preserve">Estación Siroco (*) </t>
  </si>
  <si>
    <r>
      <t xml:space="preserve">(*) </t>
    </r>
    <r>
      <rPr>
        <sz val="11"/>
        <color rgb="FF000000"/>
        <rFont val="Arial"/>
        <family val="2"/>
      </rPr>
      <t>Dicho valor límite diario no puede superarse en más de 35 ocasiones al año. Pendiente validación por parte del CEAM.</t>
    </r>
  </si>
  <si>
    <r>
      <t>(**)</t>
    </r>
    <r>
      <rPr>
        <sz val="11"/>
        <color rgb="FF000000"/>
        <rFont val="Arial"/>
        <family val="2"/>
      </rPr>
      <t xml:space="preserve"> Valores orientativos a falta de la validación de las entradas saharianas por parte del CEAM, habría que realizar un descuento en el valor de las partículas.</t>
    </r>
  </si>
  <si>
    <t>Tabla XX. Factores de corrección de los equipos de medida de partículas</t>
  </si>
  <si>
    <t>Año</t>
  </si>
  <si>
    <t xml:space="preserve">Estación </t>
  </si>
  <si>
    <t>Factor de corrección</t>
  </si>
  <si>
    <t>2019 - 2020</t>
  </si>
  <si>
    <t>Poniente</t>
  </si>
  <si>
    <t>1,52 x candidato</t>
  </si>
  <si>
    <t>Levante</t>
  </si>
  <si>
    <t>1,18 x candidato</t>
  </si>
  <si>
    <t>Siroco</t>
  </si>
  <si>
    <t>1,63 x candidato+3,90</t>
  </si>
  <si>
    <t>Tramontana</t>
  </si>
  <si>
    <t>2,21 x candidato</t>
  </si>
  <si>
    <t>Gregal</t>
  </si>
  <si>
    <t>3,26 x candidato</t>
  </si>
  <si>
    <t>Mistral</t>
  </si>
  <si>
    <t>1,006 x candidato</t>
  </si>
  <si>
    <t>1,793 x candidato</t>
  </si>
  <si>
    <t>Gregal (nueva ubicación)</t>
  </si>
  <si>
    <t>1,905 x candidato</t>
  </si>
  <si>
    <t>2.324 x candidato</t>
  </si>
  <si>
    <t>Tabla X.X_Evolución quejas asociadas a la emisión de partículas (OPPE A_06)</t>
  </si>
  <si>
    <t>Quejas asociadas a emisión de partículas</t>
  </si>
  <si>
    <t>Quejas desestimadas</t>
  </si>
  <si>
    <t>Actuaciones de la APC</t>
  </si>
  <si>
    <t>Tabla XX.  Valores  NO2/ SO2 de la Red de Vigilancia de la APC</t>
  </si>
  <si>
    <t>LEVANTE</t>
  </si>
  <si>
    <t>VALOR MEDIO ANUAL</t>
  </si>
  <si>
    <t xml:space="preserve"> Nº SUP VLD</t>
  </si>
  <si>
    <t>Nº SUP VLH</t>
  </si>
  <si>
    <t>NO2</t>
  </si>
  <si>
    <r>
      <t>8 μg/m</t>
    </r>
    <r>
      <rPr>
        <vertAlign val="superscript"/>
        <sz val="11"/>
        <color rgb="FF000000"/>
        <rFont val="Arial"/>
        <family val="2"/>
      </rPr>
      <t>3</t>
    </r>
  </si>
  <si>
    <t>SO2</t>
  </si>
  <si>
    <r>
      <t>2 μg/m</t>
    </r>
    <r>
      <rPr>
        <vertAlign val="superscript"/>
        <sz val="11"/>
        <color rgb="FF000000"/>
        <rFont val="Arial"/>
        <family val="2"/>
      </rPr>
      <t>3</t>
    </r>
  </si>
  <si>
    <t>Tabla X.X Emisiones de CO2 (OPPE: A_08)</t>
  </si>
  <si>
    <t>HC 2019</t>
  </si>
  <si>
    <t>Kg Co2 e</t>
  </si>
  <si>
    <t>KWH</t>
  </si>
  <si>
    <t>Millones de ton</t>
  </si>
  <si>
    <t>Superficie (m2)</t>
  </si>
  <si>
    <t>Empleados</t>
  </si>
  <si>
    <t>Fijas</t>
  </si>
  <si>
    <t>(grupo faros/grupo taller/caldera)</t>
  </si>
  <si>
    <t>Fuentes fijas</t>
  </si>
  <si>
    <t>Móviles</t>
  </si>
  <si>
    <t>Fuentes móviles</t>
  </si>
  <si>
    <t>Fugitivas</t>
  </si>
  <si>
    <t>Emisiones fugitivas</t>
  </si>
  <si>
    <t>Electricidad</t>
  </si>
  <si>
    <t>kg co2 e</t>
  </si>
  <si>
    <t>AB</t>
  </si>
  <si>
    <t>t co2 e</t>
  </si>
  <si>
    <t>Reducción sobre 2019</t>
  </si>
  <si>
    <t>Año BASE</t>
  </si>
  <si>
    <t>HC 2020</t>
  </si>
  <si>
    <t>Superficie (mil m2)</t>
  </si>
  <si>
    <t>(grupo faros/grupo contraincendios/caldera)</t>
  </si>
  <si>
    <t>Sobre emisiones totales</t>
  </si>
  <si>
    <t>Reducción sobre año anterior</t>
  </si>
  <si>
    <t>HC 2021</t>
  </si>
  <si>
    <t>(grupo faro/calderas)</t>
  </si>
  <si>
    <t>Gráfico XX. Evolución de las emisiones por categoría</t>
  </si>
  <si>
    <t>HC 2022</t>
  </si>
  <si>
    <t>(grupo faro/grupo contraincendios sur/calderas)</t>
  </si>
  <si>
    <t>HC 2023</t>
  </si>
  <si>
    <t>cambiaron de unidad</t>
  </si>
  <si>
    <t>HC 2024</t>
  </si>
  <si>
    <t>(calderas)</t>
  </si>
  <si>
    <t>Sin GdO=</t>
  </si>
  <si>
    <t>Revisión APC</t>
  </si>
  <si>
    <t xml:space="preserve">Tabla X.X Relación de concesiones rescindidas de aplicación del RD 9/2005 </t>
  </si>
  <si>
    <t>Concesiones rescindidas</t>
  </si>
  <si>
    <t>Nº informes de desocupación presentados</t>
  </si>
  <si>
    <t>Tabla X.X Quejas registradas por la APC relativas a emisiones acústicas según procedencia y vía de recepción (OPPE A_19)</t>
  </si>
  <si>
    <t>Origen queja (Grupo de Interés)</t>
  </si>
  <si>
    <t>Vía recepción quejas (S.A.C.)</t>
  </si>
  <si>
    <t>Nº de quejas</t>
  </si>
  <si>
    <t>Comunidad Portuaria</t>
  </si>
  <si>
    <t>Administración Pública</t>
  </si>
  <si>
    <t>Núcleos urbanos</t>
  </si>
  <si>
    <t>Otros</t>
  </si>
  <si>
    <t>Registro</t>
  </si>
  <si>
    <t>e-mail</t>
  </si>
  <si>
    <t>Telefónica</t>
  </si>
  <si>
    <t>Zona lúdica</t>
  </si>
  <si>
    <t>Zona comercial</t>
  </si>
  <si>
    <t>Tabla X.X Consumo anual de agua de la Autoridad Portuaria (OPPE: A_30)</t>
  </si>
  <si>
    <t>Eficiencia del consumo</t>
  </si>
  <si>
    <r>
      <t>Consumo (m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)</t>
    </r>
  </si>
  <si>
    <r>
      <t>Superficie zona de servicio gestionada directamente por APC (m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 xml:space="preserve">) </t>
    </r>
  </si>
  <si>
    <r>
      <t>Ratio (m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/m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)*</t>
    </r>
  </si>
  <si>
    <t>* Se contabilizan las zonas gestionadas por la APC en el ejercicio, incluyendo viales, muelles de uso público, zonas ajardinadas, faros, edificios y suelo portuario concesionable</t>
  </si>
  <si>
    <t>Tabla X.X Eficiencia de la red de agua gestionada por la APC (OPPE: A_31)</t>
  </si>
  <si>
    <t>Eficiencia de la red</t>
  </si>
  <si>
    <r>
      <t>Agua (m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)</t>
    </r>
  </si>
  <si>
    <t>Eficiencia de la red (%) (*)</t>
  </si>
  <si>
    <t>PDTES VERIF</t>
  </si>
  <si>
    <t>(*) Eficiencia de la red = 100 * (Agua registrada) / (Agua distribuida)</t>
  </si>
  <si>
    <t xml:space="preserve">Tabla X.X Consumo de agua en el Puerto de Castellón </t>
  </si>
  <si>
    <t>Consumo por concesiones y zonas</t>
  </si>
  <si>
    <r>
      <t>Zona norte (m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)</t>
    </r>
  </si>
  <si>
    <r>
      <t>Dársena Sur (m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)</t>
    </r>
  </si>
  <si>
    <r>
      <t>Agua Puerto de Castellón (m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)</t>
    </r>
  </si>
  <si>
    <r>
      <t>Superficie terrestre (m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)</t>
    </r>
  </si>
  <si>
    <r>
      <t>Ratio consumo agua por superficie terrestre (m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/m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)</t>
    </r>
  </si>
  <si>
    <t>Tabla X.X Consumo de combustible APC (OPPE: A_33)</t>
  </si>
  <si>
    <t>Consumo combustibles fósiles</t>
  </si>
  <si>
    <t>Combustible (GJ)</t>
  </si>
  <si>
    <r>
      <t>Combustible (m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</si>
  <si>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r>
      <t>Superficie terrestre (m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</si>
  <si>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Ratio (GJ/m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</si>
  <si>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3,65 ·10</t>
    </r>
    <r>
      <rPr>
        <vertAlign val="superscript"/>
        <sz val="12"/>
        <color theme="1"/>
        <rFont val="Arial"/>
        <family val="2"/>
      </rPr>
      <t>-4</t>
    </r>
  </si>
  <si>
    <r>
      <t>3,64 ·10</t>
    </r>
    <r>
      <rPr>
        <vertAlign val="superscript"/>
        <sz val="12"/>
        <color theme="1"/>
        <rFont val="Arial"/>
        <family val="2"/>
      </rPr>
      <t>-4</t>
    </r>
  </si>
  <si>
    <r>
      <t>Ratio (m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/m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</si>
  <si>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1,05 ·10</t>
    </r>
    <r>
      <rPr>
        <vertAlign val="superscript"/>
        <sz val="12"/>
        <color theme="1"/>
        <rFont val="Arial"/>
        <family val="2"/>
      </rPr>
      <t>-5</t>
    </r>
  </si>
  <si>
    <r>
      <t>8,88 ·10</t>
    </r>
    <r>
      <rPr>
        <vertAlign val="superscript"/>
        <sz val="12"/>
        <color theme="1"/>
        <rFont val="Arial"/>
        <family val="2"/>
      </rPr>
      <t>-6</t>
    </r>
  </si>
  <si>
    <t>Tabla X.X Consumo de combustibles por usos (OPPE: A_33)</t>
  </si>
  <si>
    <t>Fuentes de consumo</t>
  </si>
  <si>
    <t>% del total</t>
  </si>
  <si>
    <t>Calefacción/agua caliente sanitaria</t>
  </si>
  <si>
    <t>Vehículos</t>
  </si>
  <si>
    <t>Embarcaciones</t>
  </si>
  <si>
    <t>Generadores</t>
  </si>
  <si>
    <t>Otros usos</t>
  </si>
  <si>
    <r>
      <t>Tabla X. Consumo anual de energía eléctrica del Puerto de Castellón por m</t>
    </r>
    <r>
      <rPr>
        <vertAlign val="superscript"/>
        <sz val="11"/>
        <color rgb="FF00B8FF"/>
        <rFont val="Arial"/>
        <family val="2"/>
      </rPr>
      <t>2</t>
    </r>
    <r>
      <rPr>
        <sz val="11"/>
        <color rgb="FF00B8FF"/>
        <rFont val="Arial"/>
        <family val="2"/>
      </rPr>
      <t xml:space="preserve"> de superficie terrestre </t>
    </r>
  </si>
  <si>
    <t>Energía eléctrica (GJ)</t>
  </si>
  <si>
    <t>Energía eléctrica (kwh)</t>
  </si>
  <si>
    <r>
      <t>Energía eléctrica por superficie terrestre (GJ/m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)</t>
    </r>
  </si>
  <si>
    <r>
      <t>Energía eléctrica por superficie terrestre (kwh/m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)</t>
    </r>
  </si>
  <si>
    <t>Tabla X.X Consumo directo de energía eléctrica APC (OPPE: A_32)</t>
  </si>
  <si>
    <t>Consumo (GJ)</t>
  </si>
  <si>
    <t>Consumo (Kwh)</t>
  </si>
  <si>
    <t>Variación Anual (%)</t>
  </si>
  <si>
    <r>
      <t>Superficie zona de servicio (m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</si>
  <si>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Ratio (Kwh/m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</si>
  <si>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Nota: Dentro del consumo realizado por la APC se contabilizan edificios en propiedad, faros y</t>
    </r>
    <r>
      <rPr>
        <sz val="11"/>
        <color rgb="FF000000"/>
        <rFont val="Arial"/>
        <family val="2"/>
      </rPr>
      <t xml:space="preserve"> alumbrado de zonas comunes (zona lúdico-administrativa y viales).</t>
    </r>
  </si>
  <si>
    <t xml:space="preserve">Tabla X.X Consumo indirecto de energía eléctrica </t>
  </si>
  <si>
    <t>Concesiones (GJ)</t>
  </si>
  <si>
    <t>Buques (GJ)</t>
  </si>
  <si>
    <r>
      <t>Tabla X.X</t>
    </r>
    <r>
      <rPr>
        <sz val="11"/>
        <color rgb="FF0099FF"/>
        <rFont val="Arial"/>
        <family val="2"/>
      </rPr>
      <t xml:space="preserve"> Evolución de las impresiones de la APC</t>
    </r>
  </si>
  <si>
    <t>Copias impresas</t>
  </si>
  <si>
    <t>Variación % anual</t>
  </si>
  <si>
    <t>Tabla X.X Eficiencia en el uso del suelo portuario (OPPE: A_29)</t>
  </si>
  <si>
    <t>Eficiencia en el uso del suelo</t>
  </si>
  <si>
    <t>Suelo concesionado frente a concesionable (%)</t>
  </si>
  <si>
    <t>NO  HAY TABLAS NI GRÁFICOS</t>
  </si>
  <si>
    <r>
      <t xml:space="preserve">Tabla 6.X_Evolución de los recursos medioambientales </t>
    </r>
    <r>
      <rPr>
        <b/>
        <sz val="11"/>
        <color rgb="FF00B8FF"/>
        <rFont val="Arial"/>
        <family val="2"/>
      </rPr>
      <t>(OPPE</t>
    </r>
    <r>
      <rPr>
        <sz val="11"/>
        <color rgb="FF00B8FF"/>
        <rFont val="Arial"/>
        <family val="2"/>
      </rPr>
      <t>:</t>
    </r>
    <r>
      <rPr>
        <b/>
        <sz val="11"/>
        <color rgb="FF00B8FF"/>
        <rFont val="Arial"/>
        <family val="2"/>
      </rPr>
      <t xml:space="preserve"> I_37, A_01)</t>
    </r>
  </si>
  <si>
    <t>Gastos e inversiones totales ambientales</t>
  </si>
  <si>
    <t>Gastos medioambientales       (+ amortizaciones) (€)</t>
  </si>
  <si>
    <t>Gastos explotación (€)</t>
  </si>
  <si>
    <t>Ratio (%)</t>
  </si>
  <si>
    <t>Inversiones medioambientales (€)</t>
  </si>
  <si>
    <t>Inversión pública* (€)</t>
  </si>
  <si>
    <t xml:space="preserve">*No se ha tenido en cuenta el inmovilizado financiero.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</si>
</sst>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1"/>
      <color rgb="FF00B8FF"/>
      <name val="Arial"/>
      <family val="2"/>
    </font>
    <font>
      <b/>
      <sz val="11"/>
      <color rgb="FF00B8FF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A"/>
      <name val="Arial"/>
      <family val="2"/>
    </font>
    <font>
      <vertAlign val="superscript"/>
      <sz val="11"/>
      <color theme="1"/>
      <name val="Arial"/>
      <family val="2"/>
    </font>
    <font>
      <sz val="11"/>
      <color rgb="FF4F81BD"/>
      <name val="Arial"/>
      <family val="2"/>
    </font>
    <font>
      <vertAlign val="subscript"/>
      <sz val="11"/>
      <color theme="1"/>
      <name val="Arial"/>
      <family val="2"/>
    </font>
    <font>
      <sz val="11"/>
      <color rgb="FF0099FF"/>
      <name val="Arial"/>
      <family val="2"/>
    </font>
    <font>
      <b/>
      <sz val="11"/>
      <color rgb="FF0099FF"/>
      <name val="Arial"/>
      <family val="2"/>
    </font>
    <font>
      <sz val="11"/>
      <color rgb="FFFF0000"/>
      <name val="Arial"/>
      <family val="2"/>
    </font>
    <font>
      <sz val="11"/>
      <color theme="7"/>
      <name val="Arial"/>
      <family val="2"/>
    </font>
    <font>
      <sz val="11"/>
      <color rgb="FFC00000"/>
      <name val="Aptos Narrow"/>
      <family val="2"/>
      <scheme val="minor"/>
    </font>
    <font>
      <sz val="12"/>
      <color rgb="FFC00000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Noto Sans Symbols"/>
    </font>
    <font>
      <sz val="7"/>
      <color theme="1"/>
      <name val="Times New Roman"/>
      <family val="1"/>
    </font>
    <font>
      <vertAlign val="superscript"/>
      <sz val="11"/>
      <color rgb="FF000000"/>
      <name val="Arial"/>
      <family val="2"/>
    </font>
    <font>
      <b/>
      <vertAlign val="subscript"/>
      <sz val="11"/>
      <color rgb="FF000000"/>
      <name val="Arial"/>
      <family val="2"/>
    </font>
    <font>
      <sz val="11"/>
      <color rgb="FF804C19"/>
      <name val="Arial"/>
      <family val="2"/>
    </font>
    <font>
      <sz val="11"/>
      <color rgb="FFC00000"/>
      <name val="Arial"/>
      <family val="2"/>
    </font>
    <font>
      <sz val="11"/>
      <color theme="7"/>
      <name val="Aptos Narrow"/>
      <family val="2"/>
      <scheme val="minor"/>
    </font>
    <font>
      <sz val="1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1"/>
      <color rgb="FF00B8FF"/>
      <name val="Arial"/>
      <family val="2"/>
    </font>
    <font>
      <b/>
      <sz val="11"/>
      <color rgb="FF00000A"/>
      <name val="Arial"/>
      <family val="2"/>
    </font>
    <font>
      <b/>
      <sz val="1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6"/>
      <name val="Aptos Narrow"/>
      <family val="2"/>
      <scheme val="minor"/>
    </font>
    <font>
      <sz val="11"/>
      <color rgb="FF00B0F0"/>
      <name val="Aptos Narrow"/>
      <family val="2"/>
      <scheme val="minor"/>
    </font>
    <font>
      <sz val="11"/>
      <color rgb="FF00B0F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B2B2B2"/>
        <bgColor indexed="64"/>
      </patternFill>
    </fill>
    <fill>
      <patternFill patternType="solid">
        <fgColor rgb="FFE6E6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</fills>
  <borders count="5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4" fillId="0" borderId="0" applyFont="0" applyFill="0" applyBorder="0" applyAlignment="0" applyProtection="0"/>
  </cellStyleXfs>
  <cellXfs count="31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justify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justify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8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justify" vertical="center" wrapText="1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4" fillId="0" borderId="39" xfId="0" applyFont="1" applyBorder="1" applyAlignment="1">
      <alignment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37" xfId="0" applyFont="1" applyBorder="1" applyAlignment="1">
      <alignment vertical="center" wrapText="1"/>
    </xf>
    <xf numFmtId="0" fontId="7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justify" wrapText="1"/>
    </xf>
    <xf numFmtId="0" fontId="8" fillId="4" borderId="1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20" fillId="0" borderId="48" xfId="0" applyFont="1" applyBorder="1" applyAlignment="1">
      <alignment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justify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justify" vertical="center" wrapText="1"/>
    </xf>
    <xf numFmtId="0" fontId="21" fillId="0" borderId="7" xfId="0" applyFont="1" applyBorder="1" applyAlignment="1">
      <alignment horizontal="justify" vertical="center" wrapText="1"/>
    </xf>
    <xf numFmtId="0" fontId="21" fillId="0" borderId="4" xfId="0" applyFont="1" applyBorder="1" applyAlignment="1">
      <alignment horizontal="justify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8" fillId="6" borderId="49" xfId="0" applyFont="1" applyFill="1" applyBorder="1" applyAlignment="1">
      <alignment horizontal="justify" vertical="center" wrapText="1"/>
    </xf>
    <xf numFmtId="0" fontId="9" fillId="0" borderId="0" xfId="0" applyFont="1"/>
    <xf numFmtId="0" fontId="9" fillId="6" borderId="3" xfId="0" applyFont="1" applyFill="1" applyBorder="1" applyAlignment="1">
      <alignment horizontal="justify" vertical="center" wrapText="1"/>
    </xf>
    <xf numFmtId="0" fontId="4" fillId="0" borderId="37" xfId="0" applyFont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9" fillId="6" borderId="30" xfId="0" applyFont="1" applyFill="1" applyBorder="1" applyAlignment="1">
      <alignment vertical="center" wrapText="1"/>
    </xf>
    <xf numFmtId="0" fontId="9" fillId="6" borderId="15" xfId="0" applyFont="1" applyFill="1" applyBorder="1" applyAlignment="1">
      <alignment horizontal="justify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9" fillId="6" borderId="15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14" fillId="0" borderId="0" xfId="0" applyFont="1" applyAlignment="1">
      <alignment vertical="center"/>
    </xf>
    <xf numFmtId="0" fontId="25" fillId="0" borderId="0" xfId="0" applyFont="1"/>
    <xf numFmtId="0" fontId="2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8" borderId="33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center" vertical="center" wrapText="1"/>
    </xf>
    <xf numFmtId="0" fontId="9" fillId="8" borderId="34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9" fillId="8" borderId="35" xfId="0" applyFont="1" applyFill="1" applyBorder="1" applyAlignment="1">
      <alignment horizontal="center" vertical="center" wrapText="1"/>
    </xf>
    <xf numFmtId="0" fontId="9" fillId="8" borderId="36" xfId="0" applyFont="1" applyFill="1" applyBorder="1" applyAlignment="1">
      <alignment horizontal="center" vertical="center" wrapText="1"/>
    </xf>
    <xf numFmtId="0" fontId="9" fillId="8" borderId="37" xfId="0" applyFont="1" applyFill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8" fillId="0" borderId="1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3" fontId="29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justify" vertical="center" wrapText="1"/>
    </xf>
    <xf numFmtId="0" fontId="9" fillId="11" borderId="37" xfId="0" applyFont="1" applyFill="1" applyBorder="1" applyAlignment="1">
      <alignment horizontal="center" vertical="center" wrapText="1"/>
    </xf>
    <xf numFmtId="3" fontId="28" fillId="0" borderId="37" xfId="0" applyNumberFormat="1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5" fillId="0" borderId="0" xfId="0" applyFont="1" applyAlignment="1">
      <alignment horizontal="left"/>
    </xf>
    <xf numFmtId="0" fontId="35" fillId="9" borderId="52" xfId="0" applyFont="1" applyFill="1" applyBorder="1"/>
    <xf numFmtId="0" fontId="35" fillId="0" borderId="53" xfId="0" applyFont="1" applyBorder="1" applyAlignment="1">
      <alignment horizontal="center"/>
    </xf>
    <xf numFmtId="0" fontId="35" fillId="0" borderId="19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0" fillId="0" borderId="19" xfId="0" applyBorder="1"/>
    <xf numFmtId="0" fontId="35" fillId="9" borderId="15" xfId="0" applyFont="1" applyFill="1" applyBorder="1"/>
    <xf numFmtId="0" fontId="0" fillId="12" borderId="0" xfId="0" applyFill="1"/>
    <xf numFmtId="4" fontId="0" fillId="12" borderId="0" xfId="0" applyNumberFormat="1" applyFill="1" applyAlignment="1">
      <alignment horizontal="center" vertical="center"/>
    </xf>
    <xf numFmtId="4" fontId="0" fillId="13" borderId="36" xfId="0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2" fontId="0" fillId="0" borderId="54" xfId="0" applyNumberFormat="1" applyBorder="1" applyAlignment="1">
      <alignment horizontal="center"/>
    </xf>
    <xf numFmtId="4" fontId="0" fillId="0" borderId="0" xfId="0" applyNumberFormat="1"/>
    <xf numFmtId="2" fontId="0" fillId="0" borderId="14" xfId="0" applyNumberFormat="1" applyBorder="1" applyAlignment="1">
      <alignment horizontal="center"/>
    </xf>
    <xf numFmtId="0" fontId="0" fillId="12" borderId="0" xfId="0" applyFill="1" applyAlignment="1">
      <alignment horizontal="center" vertical="center"/>
    </xf>
    <xf numFmtId="4" fontId="0" fillId="12" borderId="0" xfId="0" applyNumberFormat="1" applyFill="1"/>
    <xf numFmtId="2" fontId="0" fillId="0" borderId="55" xfId="0" applyNumberFormat="1" applyBorder="1" applyAlignment="1">
      <alignment horizontal="center"/>
    </xf>
    <xf numFmtId="2" fontId="35" fillId="0" borderId="56" xfId="0" applyNumberFormat="1" applyFont="1" applyBorder="1" applyAlignment="1">
      <alignment horizontal="center"/>
    </xf>
    <xf numFmtId="2" fontId="35" fillId="0" borderId="57" xfId="0" applyNumberFormat="1" applyFont="1" applyBorder="1" applyAlignment="1">
      <alignment horizontal="center"/>
    </xf>
    <xf numFmtId="2" fontId="35" fillId="0" borderId="58" xfId="0" applyNumberFormat="1" applyFont="1" applyBorder="1" applyAlignment="1">
      <alignment horizontal="center"/>
    </xf>
    <xf numFmtId="0" fontId="35" fillId="12" borderId="0" xfId="0" applyFont="1" applyFill="1"/>
    <xf numFmtId="4" fontId="35" fillId="0" borderId="15" xfId="0" applyNumberFormat="1" applyFont="1" applyBorder="1" applyAlignment="1">
      <alignment horizontal="center" vertical="center"/>
    </xf>
    <xf numFmtId="9" fontId="35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/>
    <xf numFmtId="2" fontId="35" fillId="0" borderId="54" xfId="0" applyNumberFormat="1" applyFont="1" applyBorder="1" applyAlignment="1">
      <alignment horizontal="center"/>
    </xf>
    <xf numFmtId="0" fontId="35" fillId="0" borderId="52" xfId="0" applyFont="1" applyBorder="1"/>
    <xf numFmtId="9" fontId="35" fillId="9" borderId="19" xfId="1" applyFont="1" applyFill="1" applyBorder="1" applyAlignment="1">
      <alignment horizontal="center"/>
    </xf>
    <xf numFmtId="0" fontId="0" fillId="14" borderId="0" xfId="0" applyFill="1"/>
    <xf numFmtId="4" fontId="0" fillId="14" borderId="0" xfId="0" applyNumberFormat="1" applyFill="1" applyAlignment="1">
      <alignment horizontal="center" vertical="center"/>
    </xf>
    <xf numFmtId="4" fontId="0" fillId="13" borderId="28" xfId="0" applyNumberFormat="1" applyFill="1" applyBorder="1" applyAlignment="1">
      <alignment horizontal="center" vertical="center"/>
    </xf>
    <xf numFmtId="4" fontId="0" fillId="14" borderId="0" xfId="0" applyNumberFormat="1" applyFill="1"/>
    <xf numFmtId="0" fontId="35" fillId="15" borderId="0" xfId="0" applyFont="1" applyFill="1"/>
    <xf numFmtId="4" fontId="35" fillId="0" borderId="15" xfId="0" applyNumberFormat="1" applyFont="1" applyBorder="1"/>
    <xf numFmtId="9" fontId="35" fillId="9" borderId="19" xfId="1" applyFont="1" applyFill="1" applyBorder="1"/>
    <xf numFmtId="0" fontId="0" fillId="16" borderId="0" xfId="0" applyFill="1"/>
    <xf numFmtId="4" fontId="0" fillId="16" borderId="0" xfId="0" applyNumberFormat="1" applyFill="1" applyAlignment="1">
      <alignment horizontal="center" vertical="center"/>
    </xf>
    <xf numFmtId="0" fontId="35" fillId="16" borderId="0" xfId="0" applyFont="1" applyFill="1"/>
    <xf numFmtId="0" fontId="0" fillId="17" borderId="0" xfId="0" applyFill="1"/>
    <xf numFmtId="4" fontId="0" fillId="17" borderId="0" xfId="0" applyNumberFormat="1" applyFill="1" applyAlignment="1">
      <alignment horizontal="center" vertical="center"/>
    </xf>
    <xf numFmtId="0" fontId="35" fillId="17" borderId="0" xfId="0" applyFont="1" applyFill="1"/>
    <xf numFmtId="0" fontId="0" fillId="18" borderId="0" xfId="0" applyFill="1"/>
    <xf numFmtId="4" fontId="0" fillId="18" borderId="0" xfId="0" applyNumberFormat="1" applyFill="1" applyAlignment="1">
      <alignment horizontal="center" vertical="center"/>
    </xf>
    <xf numFmtId="0" fontId="35" fillId="18" borderId="0" xfId="0" applyFont="1" applyFill="1"/>
    <xf numFmtId="0" fontId="0" fillId="0" borderId="0" xfId="0" applyAlignment="1">
      <alignment vertical="center"/>
    </xf>
    <xf numFmtId="0" fontId="0" fillId="19" borderId="0" xfId="0" applyFill="1"/>
    <xf numFmtId="4" fontId="1" fillId="19" borderId="0" xfId="0" applyNumberFormat="1" applyFont="1" applyFill="1" applyAlignment="1">
      <alignment horizontal="center" vertical="center"/>
    </xf>
    <xf numFmtId="4" fontId="0" fillId="19" borderId="0" xfId="0" applyNumberFormat="1" applyFill="1" applyAlignment="1">
      <alignment horizontal="center" vertical="center"/>
    </xf>
    <xf numFmtId="4" fontId="0" fillId="20" borderId="28" xfId="0" applyNumberFormat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14" xfId="0" applyBorder="1"/>
    <xf numFmtId="4" fontId="0" fillId="0" borderId="14" xfId="0" applyNumberFormat="1" applyBorder="1" applyAlignment="1">
      <alignment horizontal="center" vertical="center"/>
    </xf>
    <xf numFmtId="4" fontId="2" fillId="0" borderId="15" xfId="0" applyNumberFormat="1" applyFont="1" applyBorder="1"/>
    <xf numFmtId="2" fontId="2" fillId="0" borderId="54" xfId="0" applyNumberFormat="1" applyFont="1" applyBorder="1" applyAlignment="1">
      <alignment horizontal="center"/>
    </xf>
    <xf numFmtId="0" fontId="36" fillId="0" borderId="0" xfId="0" applyFont="1"/>
    <xf numFmtId="0" fontId="35" fillId="17" borderId="52" xfId="0" applyFont="1" applyFill="1" applyBorder="1"/>
    <xf numFmtId="0" fontId="35" fillId="17" borderId="53" xfId="0" applyFont="1" applyFill="1" applyBorder="1" applyAlignment="1">
      <alignment horizontal="center"/>
    </xf>
    <xf numFmtId="0" fontId="35" fillId="17" borderId="19" xfId="0" applyFont="1" applyFill="1" applyBorder="1" applyAlignment="1">
      <alignment horizontal="center" vertical="center"/>
    </xf>
    <xf numFmtId="0" fontId="0" fillId="17" borderId="52" xfId="0" applyFill="1" applyBorder="1"/>
    <xf numFmtId="0" fontId="0" fillId="17" borderId="53" xfId="0" applyFill="1" applyBorder="1"/>
    <xf numFmtId="0" fontId="0" fillId="17" borderId="19" xfId="0" applyFill="1" applyBorder="1"/>
    <xf numFmtId="4" fontId="1" fillId="17" borderId="0" xfId="0" applyNumberFormat="1" applyFont="1" applyFill="1" applyAlignment="1">
      <alignment horizontal="center" vertical="center"/>
    </xf>
    <xf numFmtId="4" fontId="0" fillId="17" borderId="28" xfId="0" applyNumberFormat="1" applyFill="1" applyBorder="1" applyAlignment="1">
      <alignment horizontal="center" vertical="center"/>
    </xf>
    <xf numFmtId="0" fontId="0" fillId="17" borderId="14" xfId="0" applyFill="1" applyBorder="1"/>
    <xf numFmtId="4" fontId="0" fillId="17" borderId="14" xfId="0" applyNumberFormat="1" applyFill="1" applyBorder="1" applyAlignment="1">
      <alignment horizontal="center" vertical="center"/>
    </xf>
    <xf numFmtId="0" fontId="1" fillId="17" borderId="0" xfId="0" applyFont="1" applyFill="1"/>
    <xf numFmtId="4" fontId="2" fillId="17" borderId="15" xfId="0" applyNumberFormat="1" applyFont="1" applyFill="1" applyBorder="1"/>
    <xf numFmtId="9" fontId="35" fillId="17" borderId="19" xfId="1" applyFont="1" applyFill="1" applyBorder="1"/>
    <xf numFmtId="2" fontId="2" fillId="17" borderId="54" xfId="0" applyNumberFormat="1" applyFont="1" applyFill="1" applyBorder="1" applyAlignment="1">
      <alignment horizontal="center"/>
    </xf>
    <xf numFmtId="0" fontId="35" fillId="0" borderId="0" xfId="0" applyFont="1"/>
    <xf numFmtId="0" fontId="35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3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8" fillId="6" borderId="8" xfId="0" applyFont="1" applyFill="1" applyBorder="1" applyAlignment="1">
      <alignment horizontal="justify" vertical="center" wrapText="1"/>
    </xf>
    <xf numFmtId="0" fontId="8" fillId="6" borderId="2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8" fillId="6" borderId="9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justify" vertical="center" wrapText="1"/>
    </xf>
    <xf numFmtId="0" fontId="8" fillId="6" borderId="6" xfId="0" applyFont="1" applyFill="1" applyBorder="1" applyAlignment="1">
      <alignment horizontal="justify" vertical="center" wrapText="1"/>
    </xf>
    <xf numFmtId="0" fontId="28" fillId="4" borderId="9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8" fillId="4" borderId="8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</a:t>
            </a:r>
            <a:r>
              <a:rPr lang="es-ES" baseline="0"/>
              <a:t> de las emisiones por categoría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[1]Hoja1!$L$3</c:f>
              <c:strCache>
                <c:ptCount val="1"/>
                <c:pt idx="0">
                  <c:v>Fuentes fijas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[1]Hoja1!$M$2:$R$2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[1]Hoja1!$M$3:$R$3</c:f>
              <c:numCache>
                <c:formatCode>General</c:formatCode>
                <c:ptCount val="6"/>
                <c:pt idx="0">
                  <c:v>3.2156219999999998</c:v>
                </c:pt>
                <c:pt idx="1">
                  <c:v>14.963053949999999</c:v>
                </c:pt>
                <c:pt idx="2">
                  <c:v>5.9863099999999996</c:v>
                </c:pt>
                <c:pt idx="3">
                  <c:v>10.297106252000001</c:v>
                </c:pt>
                <c:pt idx="4">
                  <c:v>3.39359542545</c:v>
                </c:pt>
                <c:pt idx="5">
                  <c:v>8.1630000000000003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55-4CD8-B749-88543BE690E4}"/>
            </c:ext>
          </c:extLst>
        </c:ser>
        <c:ser>
          <c:idx val="1"/>
          <c:order val="1"/>
          <c:tx>
            <c:strRef>
              <c:f>[1]Hoja1!$L$4</c:f>
              <c:strCache>
                <c:ptCount val="1"/>
                <c:pt idx="0">
                  <c:v>Fuentes móviles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[1]Hoja1!$M$2:$R$2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[1]Hoja1!$M$4:$R$4</c:f>
              <c:numCache>
                <c:formatCode>General</c:formatCode>
                <c:ptCount val="6"/>
                <c:pt idx="0">
                  <c:v>46.691450000000003</c:v>
                </c:pt>
                <c:pt idx="1">
                  <c:v>48.905354388300005</c:v>
                </c:pt>
                <c:pt idx="2">
                  <c:v>56.393537146599989</c:v>
                </c:pt>
                <c:pt idx="3">
                  <c:v>59.621233698740006</c:v>
                </c:pt>
                <c:pt idx="4">
                  <c:v>53.115739999999995</c:v>
                </c:pt>
                <c:pt idx="5">
                  <c:v>38.069886109999999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5-4CD8-B749-88543BE690E4}"/>
            </c:ext>
          </c:extLst>
        </c:ser>
        <c:ser>
          <c:idx val="2"/>
          <c:order val="2"/>
          <c:tx>
            <c:strRef>
              <c:f>[1]Hoja1!$L$5</c:f>
              <c:strCache>
                <c:ptCount val="1"/>
                <c:pt idx="0">
                  <c:v>Emisiones fugitivas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[1]Hoja1!$M$2:$R$2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[1]Hoja1!$M$5:$R$5</c:f>
              <c:numCache>
                <c:formatCode>General</c:formatCode>
                <c:ptCount val="6"/>
                <c:pt idx="0">
                  <c:v>0</c:v>
                </c:pt>
                <c:pt idx="1">
                  <c:v>10.89325</c:v>
                </c:pt>
                <c:pt idx="2">
                  <c:v>12.350430000000001</c:v>
                </c:pt>
                <c:pt idx="3">
                  <c:v>8.8480999999999987</c:v>
                </c:pt>
                <c:pt idx="4">
                  <c:v>45.279000000000003</c:v>
                </c:pt>
                <c:pt idx="5">
                  <c:v>0.38550000000000001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55-4CD8-B749-88543BE690E4}"/>
            </c:ext>
          </c:extLst>
        </c:ser>
        <c:ser>
          <c:idx val="3"/>
          <c:order val="3"/>
          <c:tx>
            <c:strRef>
              <c:f>[1]Hoja1!$L$6</c:f>
              <c:strCache>
                <c:ptCount val="1"/>
                <c:pt idx="0">
                  <c:v>Electricidad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[1]Hoja1!$M$2:$R$2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[1]Hoja1!$M$6:$R$6</c:f>
              <c:numCache>
                <c:formatCode>General</c:formatCode>
                <c:ptCount val="6"/>
                <c:pt idx="0">
                  <c:v>489.42399926163256</c:v>
                </c:pt>
                <c:pt idx="1">
                  <c:v>310.63470000000001</c:v>
                </c:pt>
                <c:pt idx="2">
                  <c:v>367.32593400000002</c:v>
                </c:pt>
                <c:pt idx="3">
                  <c:v>396.12376432000002</c:v>
                </c:pt>
                <c:pt idx="4">
                  <c:v>393.796651</c:v>
                </c:pt>
                <c:pt idx="5">
                  <c:v>176.998796199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55-4CD8-B749-88543BE69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17486352"/>
        <c:axId val="817487792"/>
        <c:axId val="0"/>
      </c:bar3DChart>
      <c:catAx>
        <c:axId val="817486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Año de la HC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817487792"/>
        <c:crosses val="autoZero"/>
        <c:auto val="1"/>
        <c:lblAlgn val="ctr"/>
        <c:lblOffset val="100"/>
        <c:noMultiLvlLbl val="0"/>
      </c:catAx>
      <c:valAx>
        <c:axId val="81748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T de CO</a:t>
                </a:r>
                <a:r>
                  <a:rPr lang="es-ES" baseline="-25000"/>
                  <a:t>2</a:t>
                </a:r>
                <a:r>
                  <a:rPr lang="es-ES"/>
                  <a:t> 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81748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5603</xdr:colOff>
      <xdr:row>9</xdr:row>
      <xdr:rowOff>124385</xdr:rowOff>
    </xdr:from>
    <xdr:to>
      <xdr:col>17</xdr:col>
      <xdr:colOff>5603</xdr:colOff>
      <xdr:row>23</xdr:row>
      <xdr:rowOff>99732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D183FDA-BBF7-4249-8DBE-DF16D2686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_PPEI/08_MEDIOAMBIENTE/CERTIFICACIONES/APC/HUELLA_CARBONO/APC/HC_2024/INECO/Evol%20emisiones_HC%202019-2024_v2.xlsx" TargetMode="External"/><Relationship Id="rId2" Type="http://schemas.openxmlformats.org/officeDocument/2006/relationships/externalLinkPath" Target="file:///I:\D_PPEI\08_MEDIOAMBIENTE\CERTIFICACIONES\APC\HUELLA_CARBONO\APC\HC_2024\INECO\Evol%20emisiones_HC%202019-2024_v2.xlsx" TargetMode="External"/><Relationship Id="rId1" Type="http://schemas.openxmlformats.org/officeDocument/2006/relationships/externalLinkPath" Target="/D_PPEI/08_MEDIOAMBIENTE/CERTIFICACIONES/APC/HUELLA_CARBONO/APC/HC_2024/INECO/Evol%20emisiones_HC%202019-2024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2">
          <cell r="M2">
            <v>2019</v>
          </cell>
          <cell r="N2">
            <v>2020</v>
          </cell>
          <cell r="O2">
            <v>2021</v>
          </cell>
          <cell r="P2">
            <v>2022</v>
          </cell>
          <cell r="Q2">
            <v>2023</v>
          </cell>
          <cell r="R2">
            <v>2024</v>
          </cell>
          <cell r="U2">
            <v>2019</v>
          </cell>
          <cell r="V2">
            <v>2020</v>
          </cell>
          <cell r="W2">
            <v>2021</v>
          </cell>
          <cell r="X2">
            <v>2022</v>
          </cell>
          <cell r="Y2">
            <v>2023</v>
          </cell>
          <cell r="Z2">
            <v>2024</v>
          </cell>
        </row>
        <row r="3">
          <cell r="L3" t="str">
            <v>Fuentes fijas</v>
          </cell>
          <cell r="M3">
            <v>3.2156219999999998</v>
          </cell>
          <cell r="N3">
            <v>14.963053949999999</v>
          </cell>
          <cell r="O3">
            <v>5.9863099999999996</v>
          </cell>
          <cell r="P3">
            <v>10.297106252000001</v>
          </cell>
          <cell r="Q3">
            <v>3.39359542545</v>
          </cell>
          <cell r="R3">
            <v>8.1630000000000003</v>
          </cell>
          <cell r="T3" t="str">
            <v>t CO2/ millones de t</v>
          </cell>
          <cell r="U3">
            <v>26.054641123750368</v>
          </cell>
          <cell r="V3">
            <v>20.832235585854054</v>
          </cell>
          <cell r="W3">
            <v>20.812439319519772</v>
          </cell>
          <cell r="X3">
            <v>22.711152762828316</v>
          </cell>
          <cell r="Y3">
            <v>31.565922702257964</v>
          </cell>
          <cell r="Z3">
            <v>12.851562201666667</v>
          </cell>
        </row>
        <row r="4">
          <cell r="L4" t="str">
            <v>Fuentes móviles</v>
          </cell>
          <cell r="M4">
            <v>46.691450000000003</v>
          </cell>
          <cell r="N4">
            <v>48.905354388300005</v>
          </cell>
          <cell r="O4">
            <v>56.393537146599989</v>
          </cell>
          <cell r="P4">
            <v>59.621233698740006</v>
          </cell>
          <cell r="Q4">
            <v>53.115739999999995</v>
          </cell>
          <cell r="R4">
            <v>38.069886109999999</v>
          </cell>
          <cell r="T4" t="str">
            <v>t CO2/ miles de m2</v>
          </cell>
          <cell r="U4">
            <v>1.5670666807925031</v>
          </cell>
          <cell r="V4">
            <v>1.1197978834001616</v>
          </cell>
          <cell r="W4">
            <v>1.2817979167534621</v>
          </cell>
          <cell r="X4">
            <v>1.3770042342397759</v>
          </cell>
          <cell r="Y4">
            <v>1.0755816182512588</v>
          </cell>
          <cell r="Z4">
            <v>0.48532247223934372</v>
          </cell>
        </row>
        <row r="5">
          <cell r="L5" t="str">
            <v>Emisiones fugitivas</v>
          </cell>
          <cell r="M5">
            <v>0</v>
          </cell>
          <cell r="N5">
            <v>10.89325</v>
          </cell>
          <cell r="O5">
            <v>12.350430000000001</v>
          </cell>
          <cell r="P5">
            <v>8.8480999999999987</v>
          </cell>
          <cell r="Q5">
            <v>45.279000000000003</v>
          </cell>
          <cell r="R5">
            <v>0.38550000000000001</v>
          </cell>
        </row>
        <row r="6">
          <cell r="L6" t="str">
            <v>Electricidad</v>
          </cell>
          <cell r="M6">
            <v>489.42399926163256</v>
          </cell>
          <cell r="N6">
            <v>310.63470000000001</v>
          </cell>
          <cell r="O6">
            <v>367.32593400000002</v>
          </cell>
          <cell r="P6">
            <v>396.12376432000002</v>
          </cell>
          <cell r="Q6">
            <v>393.796651</v>
          </cell>
          <cell r="R6">
            <v>176.998796199</v>
          </cell>
        </row>
        <row r="7">
          <cell r="M7">
            <v>539.33107126163259</v>
          </cell>
          <cell r="N7">
            <v>385.39635833830005</v>
          </cell>
          <cell r="O7">
            <v>442.05621114659994</v>
          </cell>
          <cell r="P7">
            <v>474.89020427074001</v>
          </cell>
          <cell r="Q7">
            <v>495.58498642545004</v>
          </cell>
          <cell r="R7">
            <v>223.61718230899999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7B9D7-B75C-4350-88A2-32A038A07A68}">
  <dimension ref="B1:C18"/>
  <sheetViews>
    <sheetView tabSelected="1" workbookViewId="0">
      <selection sqref="A1:XFD1048576"/>
    </sheetView>
  </sheetViews>
  <sheetFormatPr defaultColWidth="11.42578125" defaultRowHeight="15"/>
  <cols>
    <col min="2" max="2" width="2.28515625" bestFit="1" customWidth="1"/>
    <col min="3" max="3" width="116.85546875" customWidth="1"/>
  </cols>
  <sheetData>
    <row r="1" spans="2:3">
      <c r="C1" s="7" t="s">
        <v>0</v>
      </c>
    </row>
    <row r="2" spans="2:3" thickBot="1"/>
    <row r="3" spans="2:3" thickBot="1">
      <c r="B3" s="3" t="s">
        <v>1</v>
      </c>
      <c r="C3" s="4" t="s">
        <v>2</v>
      </c>
    </row>
    <row r="4" spans="2:3" ht="28.5" thickBot="1">
      <c r="B4" s="5" t="s">
        <v>1</v>
      </c>
      <c r="C4" s="6" t="s">
        <v>3</v>
      </c>
    </row>
    <row r="5" spans="2:3" thickBot="1">
      <c r="B5" s="5" t="s">
        <v>1</v>
      </c>
      <c r="C5" s="6" t="s">
        <v>4</v>
      </c>
    </row>
    <row r="6" spans="2:3" thickBot="1">
      <c r="B6" s="5" t="s">
        <v>1</v>
      </c>
      <c r="C6" s="6" t="s">
        <v>5</v>
      </c>
    </row>
    <row r="7" spans="2:3" thickBot="1">
      <c r="B7" s="5" t="s">
        <v>1</v>
      </c>
      <c r="C7" s="6" t="s">
        <v>6</v>
      </c>
    </row>
    <row r="8" spans="2:3" thickBot="1">
      <c r="B8" s="5" t="s">
        <v>1</v>
      </c>
      <c r="C8" s="6" t="s">
        <v>7</v>
      </c>
    </row>
    <row r="9" spans="2:3" ht="28.5" thickBot="1">
      <c r="B9" s="5" t="s">
        <v>1</v>
      </c>
      <c r="C9" s="6" t="s">
        <v>8</v>
      </c>
    </row>
    <row r="10" spans="2:3" ht="28.5" thickBot="1">
      <c r="B10" s="5" t="s">
        <v>1</v>
      </c>
      <c r="C10" s="6" t="s">
        <v>9</v>
      </c>
    </row>
    <row r="11" spans="2:3" thickBot="1">
      <c r="B11" s="5" t="s">
        <v>1</v>
      </c>
      <c r="C11" s="6" t="s">
        <v>10</v>
      </c>
    </row>
    <row r="18" spans="3:3">
      <c r="C18" s="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C7A63-E1E2-4975-A5C9-B3B5A7DBE9FC}">
  <dimension ref="A1:M9"/>
  <sheetViews>
    <sheetView workbookViewId="0">
      <selection activeCell="D12" sqref="D12"/>
    </sheetView>
  </sheetViews>
  <sheetFormatPr defaultColWidth="11.42578125" defaultRowHeight="15"/>
  <cols>
    <col min="2" max="2" width="17" customWidth="1"/>
    <col min="3" max="6" width="15.7109375" customWidth="1"/>
    <col min="7" max="7" width="12.42578125" customWidth="1"/>
    <col min="8" max="8" width="13.5703125" customWidth="1"/>
    <col min="9" max="9" width="15" customWidth="1"/>
  </cols>
  <sheetData>
    <row r="1" spans="1:13" ht="14.45" customHeight="1">
      <c r="A1" s="245" t="s">
        <v>105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ht="15.75" thickBot="1"/>
    <row r="3" spans="1:13" ht="64.150000000000006" customHeight="1" thickBot="1">
      <c r="B3" s="257" t="s">
        <v>106</v>
      </c>
      <c r="C3" s="259" t="s">
        <v>107</v>
      </c>
      <c r="D3" s="260"/>
      <c r="E3" s="260"/>
      <c r="F3" s="261"/>
      <c r="G3" s="257" t="s">
        <v>108</v>
      </c>
      <c r="H3" s="257" t="s">
        <v>109</v>
      </c>
      <c r="I3" s="257" t="s">
        <v>110</v>
      </c>
    </row>
    <row r="4" spans="1:13" ht="15.75" thickBot="1">
      <c r="B4" s="258"/>
      <c r="C4" s="11" t="s">
        <v>111</v>
      </c>
      <c r="D4" s="11" t="s">
        <v>112</v>
      </c>
      <c r="E4" s="11" t="s">
        <v>113</v>
      </c>
      <c r="F4" s="11" t="s">
        <v>114</v>
      </c>
      <c r="G4" s="258"/>
      <c r="H4" s="258"/>
      <c r="I4" s="258"/>
    </row>
    <row r="5" spans="1:13" ht="15.75" thickBot="1">
      <c r="B5" s="17">
        <v>2021</v>
      </c>
      <c r="C5" s="59">
        <v>4313.6400000000003</v>
      </c>
      <c r="D5" s="13">
        <v>211.54</v>
      </c>
      <c r="E5" s="59">
        <v>34521.949999999997</v>
      </c>
      <c r="F5" s="59">
        <v>39047.129999999997</v>
      </c>
      <c r="G5" s="13">
        <v>-5.97</v>
      </c>
      <c r="H5" s="13">
        <v>8</v>
      </c>
      <c r="I5" s="13">
        <v>0</v>
      </c>
    </row>
    <row r="6" spans="1:13" ht="15.75" thickBot="1">
      <c r="B6" s="17">
        <v>2022</v>
      </c>
      <c r="C6" s="59">
        <v>3563.07</v>
      </c>
      <c r="D6" s="13">
        <v>86.79</v>
      </c>
      <c r="E6" s="59">
        <v>15348.8</v>
      </c>
      <c r="F6" s="59">
        <v>18998.66</v>
      </c>
      <c r="G6" s="13">
        <v>-51.34</v>
      </c>
      <c r="H6" s="13">
        <v>8</v>
      </c>
      <c r="I6" s="13">
        <v>0</v>
      </c>
    </row>
    <row r="7" spans="1:13" ht="15.75" thickBot="1">
      <c r="B7" s="17">
        <v>2023</v>
      </c>
      <c r="C7" s="59">
        <v>2764.64</v>
      </c>
      <c r="D7" s="59">
        <v>13282.58</v>
      </c>
      <c r="E7" s="59">
        <v>12531.36</v>
      </c>
      <c r="F7" s="59">
        <v>28578.58</v>
      </c>
      <c r="G7" s="13">
        <v>50.42</v>
      </c>
      <c r="H7" s="13">
        <v>2</v>
      </c>
      <c r="I7" s="13">
        <v>0</v>
      </c>
    </row>
    <row r="8" spans="1:13" ht="15.75" thickBot="1">
      <c r="B8" s="17">
        <v>2024</v>
      </c>
      <c r="C8" s="59">
        <v>3078.33</v>
      </c>
      <c r="D8" s="59">
        <v>15998</v>
      </c>
      <c r="E8" s="59">
        <v>21229.8</v>
      </c>
      <c r="F8" s="59">
        <v>40306.129999999997</v>
      </c>
      <c r="G8" s="13">
        <v>41.04</v>
      </c>
      <c r="H8" s="13">
        <v>4</v>
      </c>
      <c r="I8" s="13">
        <v>0</v>
      </c>
    </row>
    <row r="9" spans="1:13" ht="15.75" thickBot="1">
      <c r="B9" s="17">
        <v>2025</v>
      </c>
      <c r="C9" s="59">
        <v>1158.06</v>
      </c>
      <c r="D9" s="59">
        <v>16481.96</v>
      </c>
      <c r="E9" s="59">
        <v>15709.11</v>
      </c>
      <c r="F9" s="59">
        <v>33349.129999999997</v>
      </c>
      <c r="G9" s="13">
        <v>-17.260000000000002</v>
      </c>
      <c r="H9" s="13">
        <v>30</v>
      </c>
      <c r="I9" s="13">
        <v>0</v>
      </c>
    </row>
  </sheetData>
  <mergeCells count="6">
    <mergeCell ref="A1:M1"/>
    <mergeCell ref="I3:I4"/>
    <mergeCell ref="B3:B4"/>
    <mergeCell ref="C3:F3"/>
    <mergeCell ref="G3:G4"/>
    <mergeCell ref="H3:H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4724-6CBE-474A-BDEC-29D3C55CC626}">
  <dimension ref="B1:H15"/>
  <sheetViews>
    <sheetView workbookViewId="0">
      <selection activeCell="E9" sqref="E9"/>
    </sheetView>
  </sheetViews>
  <sheetFormatPr defaultColWidth="11.42578125" defaultRowHeight="15"/>
  <cols>
    <col min="2" max="2" width="11.5703125" style="19"/>
    <col min="3" max="3" width="84.140625" customWidth="1"/>
  </cols>
  <sheetData>
    <row r="1" spans="2:8" ht="15.75" thickBot="1">
      <c r="B1" s="228" t="s">
        <v>115</v>
      </c>
      <c r="C1" s="228"/>
      <c r="D1" s="228"/>
      <c r="E1" s="228"/>
      <c r="F1" s="228"/>
      <c r="G1" s="228"/>
      <c r="H1" s="228"/>
    </row>
    <row r="2" spans="2:8" ht="15.75" thickBot="1">
      <c r="B2" s="63" t="s">
        <v>1</v>
      </c>
      <c r="C2" s="4" t="s">
        <v>116</v>
      </c>
    </row>
    <row r="3" spans="2:8" ht="15.75" thickBot="1">
      <c r="B3" s="17" t="s">
        <v>1</v>
      </c>
      <c r="C3" s="6" t="s">
        <v>117</v>
      </c>
    </row>
    <row r="4" spans="2:8" ht="15.75" thickBot="1">
      <c r="B4" s="17" t="s">
        <v>1</v>
      </c>
      <c r="C4" s="6" t="s">
        <v>118</v>
      </c>
    </row>
    <row r="5" spans="2:8" ht="15.75" thickBot="1">
      <c r="B5" s="17" t="s">
        <v>1</v>
      </c>
      <c r="C5" s="6" t="s">
        <v>119</v>
      </c>
    </row>
    <row r="6" spans="2:8" ht="15.75" thickBot="1">
      <c r="B6" s="17" t="s">
        <v>1</v>
      </c>
      <c r="C6" s="6" t="s">
        <v>120</v>
      </c>
    </row>
    <row r="7" spans="2:8" ht="15.75" thickBot="1">
      <c r="B7" s="17" t="s">
        <v>1</v>
      </c>
      <c r="C7" s="6" t="s">
        <v>121</v>
      </c>
    </row>
    <row r="8" spans="2:8" ht="15.75" thickBot="1">
      <c r="B8" s="17" t="s">
        <v>1</v>
      </c>
      <c r="C8" s="6" t="s">
        <v>122</v>
      </c>
    </row>
    <row r="9" spans="2:8" ht="15.75" thickBot="1">
      <c r="B9" s="17" t="s">
        <v>1</v>
      </c>
      <c r="C9" s="6" t="s">
        <v>123</v>
      </c>
    </row>
    <row r="10" spans="2:8" ht="15.75" thickBot="1">
      <c r="B10" s="17" t="s">
        <v>1</v>
      </c>
      <c r="C10" s="6" t="s">
        <v>124</v>
      </c>
    </row>
    <row r="11" spans="2:8" ht="29.25" thickBot="1">
      <c r="B11" s="17" t="s">
        <v>1</v>
      </c>
      <c r="C11" s="6" t="s">
        <v>125</v>
      </c>
    </row>
    <row r="12" spans="2:8" ht="29.25" thickBot="1">
      <c r="B12" s="17" t="s">
        <v>1</v>
      </c>
      <c r="C12" s="6" t="s">
        <v>126</v>
      </c>
    </row>
    <row r="13" spans="2:8" ht="15.75" thickBot="1">
      <c r="B13" s="17" t="s">
        <v>1</v>
      </c>
      <c r="C13" s="6" t="s">
        <v>26</v>
      </c>
    </row>
    <row r="14" spans="2:8" ht="29.25" thickBot="1">
      <c r="B14" s="17" t="s">
        <v>1</v>
      </c>
      <c r="C14" s="6" t="s">
        <v>127</v>
      </c>
    </row>
    <row r="15" spans="2:8" ht="29.25" thickBot="1">
      <c r="B15" s="17" t="s">
        <v>1</v>
      </c>
      <c r="C15" s="6" t="s">
        <v>128</v>
      </c>
    </row>
  </sheetData>
  <mergeCells count="1">
    <mergeCell ref="B1:H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FDB4F-9C68-4475-8E91-6D8990628856}">
  <dimension ref="B1:H13"/>
  <sheetViews>
    <sheetView workbookViewId="0">
      <selection activeCell="B3" sqref="B3"/>
    </sheetView>
  </sheetViews>
  <sheetFormatPr defaultColWidth="11.42578125" defaultRowHeight="15"/>
  <cols>
    <col min="2" max="2" width="41.42578125" style="19" customWidth="1"/>
    <col min="3" max="7" width="10.7109375" customWidth="1"/>
  </cols>
  <sheetData>
    <row r="1" spans="2:8">
      <c r="B1" s="228" t="s">
        <v>129</v>
      </c>
      <c r="C1" s="228"/>
      <c r="D1" s="228"/>
      <c r="E1" s="228"/>
      <c r="F1" s="228"/>
      <c r="G1" s="228"/>
      <c r="H1" s="228"/>
    </row>
    <row r="2" spans="2:8" ht="15.75" thickBot="1"/>
    <row r="3" spans="2:8" ht="15.75" thickBot="1">
      <c r="B3" s="64" t="s">
        <v>130</v>
      </c>
      <c r="C3" s="16">
        <v>2021</v>
      </c>
      <c r="D3" s="16">
        <v>2022</v>
      </c>
      <c r="E3" s="16">
        <v>2023</v>
      </c>
      <c r="F3" s="16">
        <v>2024</v>
      </c>
      <c r="G3" s="16">
        <v>2025</v>
      </c>
    </row>
    <row r="4" spans="2:8" ht="15.75" thickBot="1">
      <c r="B4" s="5" t="s">
        <v>131</v>
      </c>
      <c r="C4" s="13" t="s">
        <v>1</v>
      </c>
      <c r="D4" s="13" t="s">
        <v>1</v>
      </c>
      <c r="E4" s="13" t="s">
        <v>1</v>
      </c>
      <c r="F4" s="13" t="s">
        <v>1</v>
      </c>
      <c r="G4" s="13" t="s">
        <v>1</v>
      </c>
    </row>
    <row r="5" spans="2:8" ht="15.75" thickBot="1">
      <c r="B5" s="5" t="s">
        <v>132</v>
      </c>
      <c r="C5" s="13" t="s">
        <v>1</v>
      </c>
      <c r="D5" s="13" t="s">
        <v>1</v>
      </c>
      <c r="E5" s="13" t="s">
        <v>1</v>
      </c>
      <c r="F5" s="13" t="s">
        <v>1</v>
      </c>
      <c r="G5" s="13" t="s">
        <v>1</v>
      </c>
    </row>
    <row r="6" spans="2:8" ht="15.75" thickBot="1">
      <c r="B6" s="5" t="s">
        <v>133</v>
      </c>
      <c r="C6" s="13" t="s">
        <v>1</v>
      </c>
      <c r="D6" s="13" t="s">
        <v>1</v>
      </c>
      <c r="E6" s="13" t="s">
        <v>1</v>
      </c>
      <c r="F6" s="13" t="s">
        <v>1</v>
      </c>
      <c r="G6" s="13" t="s">
        <v>1</v>
      </c>
    </row>
    <row r="7" spans="2:8" ht="15.75" thickBot="1">
      <c r="B7" s="5" t="s">
        <v>134</v>
      </c>
      <c r="C7" s="13" t="s">
        <v>1</v>
      </c>
      <c r="D7" s="13" t="s">
        <v>1</v>
      </c>
      <c r="E7" s="13" t="s">
        <v>1</v>
      </c>
      <c r="F7" s="13" t="s">
        <v>1</v>
      </c>
      <c r="G7" s="13" t="s">
        <v>1</v>
      </c>
    </row>
    <row r="8" spans="2:8" ht="15.75" thickBot="1">
      <c r="B8" s="5" t="s">
        <v>135</v>
      </c>
      <c r="C8" s="13" t="s">
        <v>1</v>
      </c>
      <c r="D8" s="13" t="s">
        <v>1</v>
      </c>
      <c r="E8" s="13" t="s">
        <v>1</v>
      </c>
      <c r="F8" s="13" t="s">
        <v>1</v>
      </c>
      <c r="G8" s="13" t="s">
        <v>1</v>
      </c>
    </row>
    <row r="9" spans="2:8" ht="15.75" thickBot="1">
      <c r="B9" s="5" t="s">
        <v>136</v>
      </c>
      <c r="C9" s="13" t="s">
        <v>1</v>
      </c>
      <c r="D9" s="13" t="s">
        <v>1</v>
      </c>
      <c r="E9" s="13" t="s">
        <v>1</v>
      </c>
      <c r="F9" s="13" t="s">
        <v>1</v>
      </c>
      <c r="G9" s="13" t="s">
        <v>1</v>
      </c>
    </row>
    <row r="10" spans="2:8" ht="15.75" thickBot="1">
      <c r="B10" s="5" t="s">
        <v>137</v>
      </c>
      <c r="C10" s="13"/>
      <c r="D10" s="13"/>
      <c r="E10" s="13"/>
      <c r="F10" s="13"/>
      <c r="G10" s="13"/>
    </row>
    <row r="11" spans="2:8" ht="15.75" thickBot="1">
      <c r="B11" s="5" t="s">
        <v>138</v>
      </c>
      <c r="C11" s="13"/>
      <c r="D11" s="13"/>
      <c r="E11" s="13"/>
      <c r="F11" s="13"/>
      <c r="G11" s="13"/>
    </row>
    <row r="12" spans="2:8" ht="29.25" thickBot="1">
      <c r="B12" s="5" t="s">
        <v>139</v>
      </c>
      <c r="C12" s="13"/>
      <c r="D12" s="13"/>
      <c r="E12" s="13"/>
      <c r="F12" s="13"/>
      <c r="G12" s="13" t="s">
        <v>1</v>
      </c>
    </row>
    <row r="13" spans="2:8" ht="48" thickBot="1">
      <c r="B13" s="5" t="s">
        <v>140</v>
      </c>
      <c r="C13" s="13"/>
      <c r="D13" s="13"/>
      <c r="E13" s="13"/>
      <c r="F13" s="13"/>
      <c r="G13" s="13" t="s">
        <v>1</v>
      </c>
    </row>
  </sheetData>
  <mergeCells count="1">
    <mergeCell ref="B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E5D41-AA24-4196-A502-8E88784AF276}">
  <dimension ref="B1:H8"/>
  <sheetViews>
    <sheetView workbookViewId="0">
      <selection activeCell="B13" sqref="B13"/>
    </sheetView>
  </sheetViews>
  <sheetFormatPr defaultColWidth="11.42578125" defaultRowHeight="15"/>
  <cols>
    <col min="2" max="2" width="12.5703125" style="19" customWidth="1"/>
    <col min="3" max="3" width="12.85546875" customWidth="1"/>
    <col min="4" max="4" width="10.7109375" customWidth="1"/>
    <col min="5" max="5" width="10.7109375" style="19" customWidth="1"/>
    <col min="6" max="8" width="10.7109375" customWidth="1"/>
  </cols>
  <sheetData>
    <row r="1" spans="2:8">
      <c r="B1" s="20" t="s">
        <v>141</v>
      </c>
      <c r="C1" s="20"/>
      <c r="D1" s="20"/>
    </row>
    <row r="2" spans="2:8" ht="15.75" thickBot="1"/>
    <row r="3" spans="2:8" ht="15.75" thickBot="1">
      <c r="B3" s="264"/>
      <c r="C3" s="265"/>
      <c r="D3" s="64">
        <v>2021</v>
      </c>
      <c r="E3" s="16">
        <v>2022</v>
      </c>
      <c r="F3" s="16">
        <v>2023</v>
      </c>
      <c r="G3" s="16">
        <v>2024</v>
      </c>
      <c r="H3" s="16">
        <v>2025</v>
      </c>
    </row>
    <row r="4" spans="2:8" ht="15.75" thickBot="1">
      <c r="B4" s="238" t="s">
        <v>142</v>
      </c>
      <c r="C4" s="65" t="s">
        <v>143</v>
      </c>
      <c r="D4" s="17">
        <v>4</v>
      </c>
      <c r="E4" s="13">
        <v>0</v>
      </c>
      <c r="F4" s="13">
        <v>4</v>
      </c>
      <c r="G4" s="13">
        <v>4</v>
      </c>
      <c r="H4" s="13">
        <v>4</v>
      </c>
    </row>
    <row r="5" spans="2:8" ht="15.75" thickBot="1">
      <c r="B5" s="266"/>
      <c r="C5" s="65" t="s">
        <v>144</v>
      </c>
      <c r="D5" s="17">
        <v>1</v>
      </c>
      <c r="E5" s="13">
        <v>0</v>
      </c>
      <c r="F5" s="13">
        <v>0</v>
      </c>
      <c r="G5" s="13">
        <v>0</v>
      </c>
      <c r="H5" s="13">
        <v>0</v>
      </c>
    </row>
    <row r="6" spans="2:8" ht="15.75" thickBot="1">
      <c r="B6" s="239"/>
      <c r="C6" s="65" t="s">
        <v>145</v>
      </c>
      <c r="D6" s="17">
        <v>1</v>
      </c>
      <c r="E6" s="13">
        <v>0</v>
      </c>
      <c r="F6" s="13">
        <v>0</v>
      </c>
      <c r="G6" s="13">
        <v>0</v>
      </c>
      <c r="H6" s="13">
        <v>0</v>
      </c>
    </row>
    <row r="7" spans="2:8" ht="30.6" customHeight="1" thickBot="1">
      <c r="B7" s="262" t="s">
        <v>146</v>
      </c>
      <c r="C7" s="263"/>
      <c r="D7" s="17">
        <v>2</v>
      </c>
      <c r="E7" s="28">
        <v>0</v>
      </c>
      <c r="F7" s="13">
        <v>0</v>
      </c>
      <c r="G7" s="13">
        <v>0</v>
      </c>
      <c r="H7" s="13">
        <v>10</v>
      </c>
    </row>
    <row r="8" spans="2:8" ht="30.6" customHeight="1" thickBot="1">
      <c r="B8" s="262" t="s">
        <v>147</v>
      </c>
      <c r="C8" s="263"/>
      <c r="D8" s="17">
        <v>0</v>
      </c>
      <c r="E8" s="28">
        <v>0</v>
      </c>
      <c r="F8" s="13">
        <v>0</v>
      </c>
      <c r="G8" s="13">
        <v>0</v>
      </c>
      <c r="H8" s="13">
        <v>0</v>
      </c>
    </row>
  </sheetData>
  <mergeCells count="4">
    <mergeCell ref="B8:C8"/>
    <mergeCell ref="B3:C3"/>
    <mergeCell ref="B4:B6"/>
    <mergeCell ref="B7:C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EF49C-C0E0-4D11-A2D4-407047D707EE}">
  <dimension ref="B1:G8"/>
  <sheetViews>
    <sheetView workbookViewId="0">
      <selection activeCell="B3" sqref="B3:G3"/>
    </sheetView>
  </sheetViews>
  <sheetFormatPr defaultColWidth="11.42578125" defaultRowHeight="15"/>
  <cols>
    <col min="2" max="2" width="83.42578125" style="19" customWidth="1"/>
    <col min="3" max="3" width="12.85546875" customWidth="1"/>
    <col min="4" max="4" width="10.7109375" customWidth="1"/>
    <col min="5" max="5" width="10.7109375" style="19" customWidth="1"/>
    <col min="6" max="8" width="10.7109375" customWidth="1"/>
  </cols>
  <sheetData>
    <row r="1" spans="2:7">
      <c r="C1" s="20"/>
      <c r="D1" s="20"/>
    </row>
    <row r="2" spans="2:7" ht="15.75">
      <c r="B2" s="68"/>
      <c r="C2" s="20"/>
      <c r="D2" s="20"/>
    </row>
    <row r="3" spans="2:7">
      <c r="B3" s="267" t="s">
        <v>148</v>
      </c>
      <c r="C3" s="267"/>
      <c r="D3" s="267"/>
      <c r="E3" s="267"/>
      <c r="F3" s="267"/>
      <c r="G3" s="267"/>
    </row>
    <row r="4" spans="2:7" ht="15.75" thickBot="1">
      <c r="B4" s="267" t="s">
        <v>149</v>
      </c>
      <c r="C4" s="267"/>
      <c r="D4" s="267"/>
      <c r="E4" s="267"/>
      <c r="F4" s="267"/>
      <c r="G4" s="267"/>
    </row>
    <row r="5" spans="2:7" ht="29.25" thickBot="1">
      <c r="B5" s="3" t="s">
        <v>150</v>
      </c>
      <c r="C5" s="16">
        <v>3</v>
      </c>
    </row>
    <row r="6" spans="2:7" ht="43.5" thickBot="1">
      <c r="B6" s="5" t="s">
        <v>151</v>
      </c>
      <c r="C6" s="10">
        <v>4</v>
      </c>
    </row>
    <row r="7" spans="2:7" ht="29.25" thickBot="1">
      <c r="B7" s="9" t="s">
        <v>152</v>
      </c>
      <c r="C7" s="10">
        <v>3</v>
      </c>
    </row>
    <row r="8" spans="2:7" ht="29.25" thickBot="1">
      <c r="B8" s="9" t="s">
        <v>153</v>
      </c>
      <c r="C8" s="10">
        <v>0</v>
      </c>
    </row>
  </sheetData>
  <mergeCells count="2">
    <mergeCell ref="B4:G4"/>
    <mergeCell ref="B3:G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843A0-29BC-4DDB-98A5-B2CC6200B792}">
  <dimension ref="B1:J10"/>
  <sheetViews>
    <sheetView workbookViewId="0">
      <selection activeCell="L7" sqref="L7"/>
    </sheetView>
  </sheetViews>
  <sheetFormatPr defaultColWidth="11.42578125" defaultRowHeight="15"/>
  <cols>
    <col min="2" max="2" width="16.7109375" style="19" customWidth="1"/>
    <col min="3" max="3" width="12.85546875" customWidth="1"/>
    <col min="4" max="10" width="12.7109375" customWidth="1"/>
  </cols>
  <sheetData>
    <row r="1" spans="2:10">
      <c r="B1" s="69" t="s">
        <v>154</v>
      </c>
      <c r="C1" s="20"/>
      <c r="D1" s="20"/>
    </row>
    <row r="2" spans="2:10" ht="15.75" thickBot="1">
      <c r="B2" s="66"/>
      <c r="C2" s="20"/>
      <c r="D2" s="20"/>
    </row>
    <row r="3" spans="2:10" ht="41.45" customHeight="1">
      <c r="B3" s="249" t="s">
        <v>155</v>
      </c>
      <c r="C3" s="275"/>
      <c r="D3" s="284"/>
      <c r="E3" s="275"/>
      <c r="F3" s="276"/>
      <c r="G3" s="277"/>
      <c r="H3" s="268" t="s">
        <v>156</v>
      </c>
      <c r="I3" s="269"/>
      <c r="J3" s="270"/>
    </row>
    <row r="4" spans="2:10" ht="27.6" customHeight="1">
      <c r="B4" s="274"/>
      <c r="C4" s="278"/>
      <c r="D4" s="285"/>
      <c r="E4" s="278"/>
      <c r="F4" s="279"/>
      <c r="G4" s="280"/>
      <c r="H4" s="271"/>
      <c r="I4" s="272"/>
      <c r="J4" s="273"/>
    </row>
    <row r="5" spans="2:10" ht="15" customHeight="1" thickBot="1">
      <c r="B5" s="274"/>
      <c r="C5" s="281"/>
      <c r="D5" s="285"/>
      <c r="E5" s="281"/>
      <c r="F5" s="282"/>
      <c r="G5" s="283"/>
      <c r="H5" s="271"/>
      <c r="I5" s="272"/>
      <c r="J5" s="273"/>
    </row>
    <row r="6" spans="2:10" ht="30.75" thickBot="1">
      <c r="B6" s="250"/>
      <c r="C6" s="70">
        <v>2021</v>
      </c>
      <c r="D6" s="79">
        <v>2022</v>
      </c>
      <c r="E6" s="10">
        <v>2023</v>
      </c>
      <c r="F6" s="10">
        <v>2024</v>
      </c>
      <c r="G6" s="70">
        <v>2025</v>
      </c>
      <c r="H6" s="82" t="s">
        <v>157</v>
      </c>
      <c r="I6" s="74" t="s">
        <v>158</v>
      </c>
      <c r="J6" s="75" t="s">
        <v>159</v>
      </c>
    </row>
    <row r="7" spans="2:10" ht="15.75" thickBot="1">
      <c r="B7" s="9" t="s">
        <v>160</v>
      </c>
      <c r="C7" s="27">
        <v>14</v>
      </c>
      <c r="D7" s="80">
        <v>14</v>
      </c>
      <c r="E7" s="13">
        <v>14</v>
      </c>
      <c r="F7" s="13">
        <v>85</v>
      </c>
      <c r="G7" s="27">
        <v>181</v>
      </c>
      <c r="H7" s="83" t="s">
        <v>1</v>
      </c>
      <c r="I7" s="13" t="s">
        <v>1</v>
      </c>
      <c r="J7" s="76"/>
    </row>
    <row r="8" spans="2:10" ht="15.75" thickBot="1">
      <c r="B8" s="9" t="s">
        <v>161</v>
      </c>
      <c r="C8" s="27" t="s">
        <v>162</v>
      </c>
      <c r="D8" s="80" t="s">
        <v>162</v>
      </c>
      <c r="E8" s="13" t="s">
        <v>163</v>
      </c>
      <c r="F8" s="13" t="s">
        <v>163</v>
      </c>
      <c r="G8" s="13" t="s">
        <v>163</v>
      </c>
      <c r="H8" s="83"/>
      <c r="I8" s="13"/>
      <c r="J8" s="76"/>
    </row>
    <row r="9" spans="2:10" ht="15.75" thickBot="1">
      <c r="B9" s="9" t="s">
        <v>164</v>
      </c>
      <c r="C9" s="27" t="s">
        <v>162</v>
      </c>
      <c r="D9" s="81" t="s">
        <v>162</v>
      </c>
      <c r="E9" s="15" t="s">
        <v>163</v>
      </c>
      <c r="F9" s="13" t="s">
        <v>163</v>
      </c>
      <c r="G9" s="13" t="s">
        <v>163</v>
      </c>
      <c r="H9" s="84"/>
      <c r="I9" s="13"/>
      <c r="J9" s="76"/>
    </row>
    <row r="10" spans="2:10" ht="15.75" thickBot="1">
      <c r="B10" s="9" t="s">
        <v>165</v>
      </c>
      <c r="C10" s="13">
        <v>14</v>
      </c>
      <c r="D10" s="30">
        <v>14</v>
      </c>
      <c r="E10" s="84">
        <v>14</v>
      </c>
      <c r="F10" s="13">
        <v>85</v>
      </c>
      <c r="G10" s="27">
        <v>181</v>
      </c>
      <c r="H10" s="84" t="s">
        <v>1</v>
      </c>
      <c r="I10" s="77" t="s">
        <v>1</v>
      </c>
      <c r="J10" s="78"/>
    </row>
  </sheetData>
  <mergeCells count="4">
    <mergeCell ref="H3:J5"/>
    <mergeCell ref="B3:B6"/>
    <mergeCell ref="E3:G5"/>
    <mergeCell ref="C3:D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28439-C4B8-4126-9C4D-A3D3EA3A55FC}">
  <dimension ref="B1:G7"/>
  <sheetViews>
    <sheetView workbookViewId="0">
      <selection activeCell="B12" sqref="B12"/>
    </sheetView>
  </sheetViews>
  <sheetFormatPr defaultColWidth="11.42578125" defaultRowHeight="15"/>
  <cols>
    <col min="2" max="2" width="50.7109375" style="19" customWidth="1"/>
    <col min="3" max="3" width="12.85546875" customWidth="1"/>
    <col min="4" max="10" width="12.7109375" customWidth="1"/>
  </cols>
  <sheetData>
    <row r="1" spans="2:7">
      <c r="B1" s="69" t="s">
        <v>166</v>
      </c>
      <c r="C1" s="20"/>
      <c r="D1" s="20"/>
    </row>
    <row r="2" spans="2:7" ht="15.75" thickBot="1">
      <c r="B2" s="66"/>
      <c r="C2" s="20"/>
      <c r="D2" s="20"/>
    </row>
    <row r="3" spans="2:7">
      <c r="B3" s="249" t="s">
        <v>167</v>
      </c>
      <c r="C3" s="286" t="s">
        <v>168</v>
      </c>
      <c r="D3" s="287"/>
      <c r="E3" s="287"/>
      <c r="F3" s="287"/>
      <c r="G3" s="288"/>
    </row>
    <row r="4" spans="2:7" ht="15.75" thickBot="1">
      <c r="B4" s="274"/>
      <c r="C4" s="289" t="s">
        <v>169</v>
      </c>
      <c r="D4" s="290"/>
      <c r="E4" s="290"/>
      <c r="F4" s="290"/>
      <c r="G4" s="291"/>
    </row>
    <row r="5" spans="2:7" ht="15.75" thickBot="1">
      <c r="B5" s="250"/>
      <c r="C5" s="10">
        <v>2021</v>
      </c>
      <c r="D5" s="10">
        <v>2022</v>
      </c>
      <c r="E5" s="10">
        <v>2023</v>
      </c>
      <c r="F5" s="10">
        <v>2024</v>
      </c>
      <c r="G5" s="10">
        <v>2025</v>
      </c>
    </row>
    <row r="6" spans="2:7" ht="29.25" thickBot="1">
      <c r="B6" s="9" t="s">
        <v>170</v>
      </c>
      <c r="C6" s="13">
        <v>100</v>
      </c>
      <c r="D6" s="13">
        <v>100</v>
      </c>
      <c r="E6" s="13">
        <v>100</v>
      </c>
      <c r="F6" s="13">
        <v>100</v>
      </c>
      <c r="G6" s="13">
        <v>100</v>
      </c>
    </row>
    <row r="7" spans="2:7" ht="43.5" thickBot="1">
      <c r="B7" s="85" t="s">
        <v>171</v>
      </c>
      <c r="C7" s="13">
        <v>0</v>
      </c>
      <c r="D7" s="13">
        <v>0</v>
      </c>
      <c r="E7" s="13">
        <v>0</v>
      </c>
      <c r="F7" s="13">
        <v>80</v>
      </c>
      <c r="G7" s="13">
        <v>80</v>
      </c>
    </row>
  </sheetData>
  <mergeCells count="3">
    <mergeCell ref="B3:B5"/>
    <mergeCell ref="C3:G3"/>
    <mergeCell ref="C4:G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B463-0129-4658-AD05-BFA0072E6EAC}">
  <dimension ref="B1:H6"/>
  <sheetViews>
    <sheetView workbookViewId="0">
      <selection activeCell="K4" sqref="K4"/>
    </sheetView>
  </sheetViews>
  <sheetFormatPr defaultColWidth="11.42578125" defaultRowHeight="15"/>
  <cols>
    <col min="2" max="2" width="17" style="19" customWidth="1"/>
    <col min="3" max="3" width="17.28515625" customWidth="1"/>
    <col min="4" max="10" width="12.7109375" customWidth="1"/>
  </cols>
  <sheetData>
    <row r="1" spans="2:8">
      <c r="B1" s="69" t="s">
        <v>172</v>
      </c>
      <c r="C1" s="20"/>
      <c r="D1" s="20"/>
    </row>
    <row r="2" spans="2:8" ht="15.75" thickBot="1">
      <c r="B2" s="66"/>
      <c r="C2" s="20"/>
      <c r="D2" s="20"/>
    </row>
    <row r="3" spans="2:8" ht="64.150000000000006" customHeight="1" thickBot="1">
      <c r="B3" s="229" t="s">
        <v>173</v>
      </c>
      <c r="C3" s="231"/>
      <c r="D3" s="16">
        <v>2021</v>
      </c>
      <c r="E3" s="16">
        <v>2022</v>
      </c>
      <c r="F3" s="16">
        <v>2023</v>
      </c>
      <c r="G3" s="16">
        <v>2024</v>
      </c>
      <c r="H3" s="16">
        <v>2025</v>
      </c>
    </row>
    <row r="4" spans="2:8" ht="47.45" customHeight="1" thickBot="1">
      <c r="B4" s="264" t="s">
        <v>174</v>
      </c>
      <c r="C4" s="265"/>
      <c r="D4" s="13">
        <v>12.46</v>
      </c>
      <c r="E4" s="13">
        <v>12.46</v>
      </c>
      <c r="F4" s="13">
        <v>12.46</v>
      </c>
      <c r="G4" s="13">
        <v>12.46</v>
      </c>
      <c r="H4" s="13">
        <v>12.46</v>
      </c>
    </row>
    <row r="5" spans="2:8" ht="32.450000000000003" customHeight="1" thickBot="1">
      <c r="B5" s="292" t="s">
        <v>175</v>
      </c>
      <c r="C5" s="293"/>
      <c r="D5" s="13">
        <v>12.46</v>
      </c>
      <c r="E5" s="13">
        <v>12.46</v>
      </c>
      <c r="F5" s="13">
        <v>12.46</v>
      </c>
      <c r="G5" s="13">
        <v>12.46</v>
      </c>
      <c r="H5" s="13">
        <v>12.46</v>
      </c>
    </row>
    <row r="6" spans="2:8" ht="15.75" thickBot="1">
      <c r="B6" s="264" t="s">
        <v>176</v>
      </c>
      <c r="C6" s="265"/>
      <c r="D6" s="13">
        <v>87.54</v>
      </c>
      <c r="E6" s="13">
        <v>87.54</v>
      </c>
      <c r="F6" s="13">
        <v>87.54</v>
      </c>
      <c r="G6" s="13">
        <v>87.54</v>
      </c>
      <c r="H6" s="13">
        <v>87.54</v>
      </c>
    </row>
  </sheetData>
  <mergeCells count="4">
    <mergeCell ref="B3:C3"/>
    <mergeCell ref="B4:C4"/>
    <mergeCell ref="B6:C6"/>
    <mergeCell ref="B5:C5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5FAFC-D9E3-4685-A4EA-F859C8839DEB}">
  <dimension ref="B1:F9"/>
  <sheetViews>
    <sheetView workbookViewId="0">
      <selection activeCell="C13" sqref="C13"/>
    </sheetView>
  </sheetViews>
  <sheetFormatPr defaultColWidth="11.42578125" defaultRowHeight="15"/>
  <cols>
    <col min="2" max="2" width="45.28515625" style="19" customWidth="1"/>
    <col min="3" max="3" width="17.28515625" customWidth="1"/>
    <col min="4" max="10" width="12.7109375" customWidth="1"/>
  </cols>
  <sheetData>
    <row r="1" spans="2:6">
      <c r="B1" s="69" t="s">
        <v>177</v>
      </c>
      <c r="C1" s="20"/>
      <c r="D1" s="20"/>
    </row>
    <row r="2" spans="2:6" ht="15.75" thickBot="1">
      <c r="B2" s="66"/>
      <c r="C2" s="20"/>
      <c r="D2" s="20"/>
    </row>
    <row r="3" spans="2:6" ht="30.75" thickBot="1">
      <c r="B3" s="86" t="s">
        <v>178</v>
      </c>
      <c r="C3" s="62" t="s">
        <v>179</v>
      </c>
      <c r="D3" s="62" t="s">
        <v>180</v>
      </c>
      <c r="E3" s="62" t="s">
        <v>181</v>
      </c>
      <c r="F3" s="62" t="s">
        <v>62</v>
      </c>
    </row>
    <row r="4" spans="2:6" ht="15.75" thickBot="1">
      <c r="B4" s="14" t="s">
        <v>182</v>
      </c>
      <c r="C4" s="28" t="s">
        <v>183</v>
      </c>
      <c r="D4" s="28" t="s">
        <v>184</v>
      </c>
      <c r="E4" s="28" t="s">
        <v>185</v>
      </c>
      <c r="F4" s="28" t="s">
        <v>186</v>
      </c>
    </row>
    <row r="5" spans="2:6" ht="15.75" thickBot="1">
      <c r="B5" s="14" t="s">
        <v>187</v>
      </c>
      <c r="C5" s="28" t="s">
        <v>183</v>
      </c>
      <c r="D5" s="28" t="s">
        <v>188</v>
      </c>
      <c r="E5" s="28" t="s">
        <v>185</v>
      </c>
      <c r="F5" s="28" t="s">
        <v>186</v>
      </c>
    </row>
    <row r="6" spans="2:6" ht="15.75" thickBot="1">
      <c r="B6" s="14" t="s">
        <v>189</v>
      </c>
      <c r="C6" s="28" t="s">
        <v>183</v>
      </c>
      <c r="D6" s="28" t="s">
        <v>188</v>
      </c>
      <c r="E6" s="28" t="s">
        <v>185</v>
      </c>
      <c r="F6" s="28" t="s">
        <v>186</v>
      </c>
    </row>
    <row r="7" spans="2:6" ht="15.75" thickBot="1">
      <c r="B7" s="14" t="s">
        <v>190</v>
      </c>
      <c r="C7" s="28" t="s">
        <v>183</v>
      </c>
      <c r="D7" s="28" t="s">
        <v>188</v>
      </c>
      <c r="E7" s="28" t="s">
        <v>185</v>
      </c>
      <c r="F7" s="28" t="s">
        <v>186</v>
      </c>
    </row>
    <row r="8" spans="2:6" ht="29.25" thickBot="1">
      <c r="B8" s="14" t="s">
        <v>191</v>
      </c>
      <c r="C8" s="28" t="s">
        <v>183</v>
      </c>
      <c r="D8" s="28" t="s">
        <v>184</v>
      </c>
      <c r="E8" s="28" t="s">
        <v>185</v>
      </c>
      <c r="F8" s="28" t="s">
        <v>186</v>
      </c>
    </row>
    <row r="9" spans="2:6" ht="15.75" thickBot="1">
      <c r="B9" s="14" t="s">
        <v>192</v>
      </c>
      <c r="C9" s="28" t="s">
        <v>183</v>
      </c>
      <c r="D9" s="28" t="s">
        <v>184</v>
      </c>
      <c r="E9" s="28" t="s">
        <v>185</v>
      </c>
      <c r="F9" s="28" t="s">
        <v>186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F1468-A503-4AA6-A1AF-9B420537F22C}">
  <dimension ref="B1:G6"/>
  <sheetViews>
    <sheetView workbookViewId="0">
      <selection activeCell="C11" sqref="C11"/>
    </sheetView>
  </sheetViews>
  <sheetFormatPr defaultColWidth="11.42578125" defaultRowHeight="15"/>
  <cols>
    <col min="2" max="2" width="45.28515625" style="19" customWidth="1"/>
    <col min="3" max="6" width="12.7109375" customWidth="1"/>
    <col min="7" max="7" width="12.42578125" customWidth="1"/>
    <col min="8" max="10" width="12.7109375" customWidth="1"/>
  </cols>
  <sheetData>
    <row r="1" spans="2:7">
      <c r="B1" s="69" t="s">
        <v>193</v>
      </c>
      <c r="C1" s="20"/>
      <c r="D1" s="20"/>
    </row>
    <row r="2" spans="2:7" ht="15.75" thickBot="1">
      <c r="B2" s="66"/>
      <c r="C2" s="20"/>
      <c r="D2" s="20"/>
    </row>
    <row r="3" spans="2:7" ht="15.75" thickBot="1">
      <c r="B3" s="3"/>
      <c r="C3" s="16">
        <v>2021</v>
      </c>
      <c r="D3" s="16">
        <v>2022</v>
      </c>
      <c r="E3" s="16">
        <v>2023</v>
      </c>
      <c r="F3" s="16">
        <v>2024</v>
      </c>
      <c r="G3" s="16">
        <v>2025</v>
      </c>
    </row>
    <row r="4" spans="2:7" ht="15.75" thickBot="1">
      <c r="B4" s="24" t="s">
        <v>194</v>
      </c>
      <c r="C4" s="15">
        <v>1</v>
      </c>
      <c r="D4" s="15">
        <v>1</v>
      </c>
      <c r="E4" s="15">
        <v>1</v>
      </c>
      <c r="F4" s="15">
        <v>1</v>
      </c>
      <c r="G4" s="15">
        <v>1</v>
      </c>
    </row>
    <row r="5" spans="2:7" ht="51.75" thickBot="1">
      <c r="B5" s="87" t="s">
        <v>195</v>
      </c>
      <c r="C5" s="88" t="s">
        <v>196</v>
      </c>
      <c r="D5" s="88" t="s">
        <v>197</v>
      </c>
      <c r="E5" s="89" t="s">
        <v>198</v>
      </c>
      <c r="F5" s="89" t="s">
        <v>198</v>
      </c>
      <c r="G5" s="90" t="s">
        <v>198</v>
      </c>
    </row>
    <row r="6" spans="2:7" ht="15.75" thickBot="1">
      <c r="B6" s="5" t="s">
        <v>199</v>
      </c>
      <c r="C6" s="13">
        <v>7.5</v>
      </c>
      <c r="D6" s="13">
        <v>7.5</v>
      </c>
      <c r="E6" s="13">
        <v>2.2749999999999999</v>
      </c>
      <c r="F6" s="13">
        <v>4.1349999999999998</v>
      </c>
      <c r="G6" s="13">
        <v>0.75600000000000001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C1AC3-1388-4FE7-9CC9-ED18346D7760}">
  <dimension ref="B1:E9"/>
  <sheetViews>
    <sheetView workbookViewId="0">
      <selection activeCell="H6" sqref="H6"/>
    </sheetView>
  </sheetViews>
  <sheetFormatPr defaultColWidth="11.42578125" defaultRowHeight="15"/>
  <cols>
    <col min="2" max="2" width="35.85546875" customWidth="1"/>
    <col min="3" max="3" width="12.7109375" customWidth="1"/>
    <col min="4" max="4" width="16.42578125" customWidth="1"/>
    <col min="5" max="5" width="14.28515625" customWidth="1"/>
  </cols>
  <sheetData>
    <row r="1" spans="2:5">
      <c r="B1" s="20" t="s">
        <v>11</v>
      </c>
      <c r="C1" s="20"/>
      <c r="D1" s="20"/>
      <c r="E1" s="20"/>
    </row>
    <row r="2" spans="2:5" ht="15.75" thickBot="1"/>
    <row r="3" spans="2:5" ht="19.899999999999999" customHeight="1" thickBot="1">
      <c r="B3" s="8"/>
      <c r="C3" s="229">
        <v>2025</v>
      </c>
      <c r="D3" s="230"/>
      <c r="E3" s="231"/>
    </row>
    <row r="4" spans="2:5" ht="60.75" thickBot="1">
      <c r="B4" s="9"/>
      <c r="C4" s="10" t="s">
        <v>12</v>
      </c>
      <c r="D4" s="10" t="s">
        <v>13</v>
      </c>
      <c r="E4" s="11" t="s">
        <v>14</v>
      </c>
    </row>
    <row r="5" spans="2:5" ht="29.25" thickBot="1">
      <c r="B5" s="12" t="s">
        <v>15</v>
      </c>
      <c r="C5" s="13">
        <v>9</v>
      </c>
      <c r="D5" s="13">
        <v>9</v>
      </c>
      <c r="E5" s="13">
        <v>100</v>
      </c>
    </row>
    <row r="6" spans="2:5" ht="15.75" thickBot="1">
      <c r="B6" s="14" t="s">
        <v>16</v>
      </c>
      <c r="C6" s="13">
        <v>0</v>
      </c>
      <c r="D6" s="13">
        <v>0</v>
      </c>
      <c r="E6" s="13">
        <v>0</v>
      </c>
    </row>
    <row r="7" spans="2:5" ht="29.25" thickBot="1">
      <c r="B7" s="14" t="s">
        <v>17</v>
      </c>
      <c r="C7" s="13">
        <v>7</v>
      </c>
      <c r="D7" s="13">
        <v>7</v>
      </c>
      <c r="E7" s="13">
        <v>100</v>
      </c>
    </row>
    <row r="8" spans="2:5">
      <c r="B8" s="232" t="s">
        <v>18</v>
      </c>
      <c r="C8" s="234">
        <v>16</v>
      </c>
      <c r="D8" s="234">
        <v>16</v>
      </c>
      <c r="E8" s="234">
        <v>100</v>
      </c>
    </row>
    <row r="9" spans="2:5" ht="15.75" thickBot="1">
      <c r="B9" s="233"/>
      <c r="C9" s="235"/>
      <c r="D9" s="235"/>
      <c r="E9" s="235"/>
    </row>
  </sheetData>
  <mergeCells count="5">
    <mergeCell ref="C3:E3"/>
    <mergeCell ref="B8:B9"/>
    <mergeCell ref="C8:C9"/>
    <mergeCell ref="D8:D9"/>
    <mergeCell ref="E8:E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BCF30-A259-4951-BE42-DDAD72752A96}">
  <dimension ref="B1:D10"/>
  <sheetViews>
    <sheetView workbookViewId="0">
      <selection activeCell="E8" sqref="E8"/>
    </sheetView>
  </sheetViews>
  <sheetFormatPr defaultColWidth="11.42578125" defaultRowHeight="15"/>
  <cols>
    <col min="2" max="2" width="55.28515625" style="19" customWidth="1"/>
    <col min="3" max="3" width="24.85546875" customWidth="1"/>
    <col min="4" max="6" width="12.7109375" customWidth="1"/>
    <col min="7" max="7" width="12.42578125" customWidth="1"/>
    <col min="8" max="10" width="12.7109375" customWidth="1"/>
  </cols>
  <sheetData>
    <row r="1" spans="2:4">
      <c r="B1" s="69" t="s">
        <v>200</v>
      </c>
      <c r="C1" s="20"/>
      <c r="D1" s="20"/>
    </row>
    <row r="2" spans="2:4">
      <c r="B2" s="66"/>
      <c r="C2" s="20"/>
      <c r="D2" s="20"/>
    </row>
    <row r="3" spans="2:4" ht="15.75" thickBot="1"/>
    <row r="4" spans="2:4" ht="15.75" thickBot="1">
      <c r="B4" s="91" t="s">
        <v>201</v>
      </c>
      <c r="C4" s="92" t="s">
        <v>202</v>
      </c>
    </row>
    <row r="5" spans="2:4" ht="24.6" customHeight="1" thickBot="1">
      <c r="B5" s="5" t="s">
        <v>203</v>
      </c>
      <c r="C5" s="13" t="s">
        <v>204</v>
      </c>
    </row>
    <row r="6" spans="2:4" ht="24" customHeight="1" thickBot="1">
      <c r="B6" s="14" t="s">
        <v>205</v>
      </c>
      <c r="C6" s="13" t="s">
        <v>204</v>
      </c>
    </row>
    <row r="7" spans="2:4" ht="24" customHeight="1" thickBot="1">
      <c r="B7" s="14" t="s">
        <v>206</v>
      </c>
      <c r="C7" s="13" t="s">
        <v>204</v>
      </c>
    </row>
    <row r="8" spans="2:4" ht="30" customHeight="1" thickBot="1">
      <c r="B8" s="14" t="s">
        <v>207</v>
      </c>
      <c r="C8" s="13" t="s">
        <v>208</v>
      </c>
    </row>
    <row r="10" spans="2:4">
      <c r="B10" s="294" t="s">
        <v>209</v>
      </c>
      <c r="C10" s="294"/>
    </row>
  </sheetData>
  <mergeCells count="1">
    <mergeCell ref="B10:C10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0A566-E469-4984-BF8B-984CAB6B50A0}">
  <dimension ref="B1:D15"/>
  <sheetViews>
    <sheetView workbookViewId="0">
      <selection activeCell="D16" sqref="D16"/>
    </sheetView>
  </sheetViews>
  <sheetFormatPr defaultColWidth="11.42578125" defaultRowHeight="15"/>
  <cols>
    <col min="2" max="2" width="32.28515625" style="19" customWidth="1"/>
    <col min="3" max="3" width="64.7109375" customWidth="1"/>
    <col min="4" max="6" width="12.7109375" customWidth="1"/>
    <col min="7" max="7" width="12.42578125" customWidth="1"/>
    <col min="8" max="10" width="12.7109375" customWidth="1"/>
  </cols>
  <sheetData>
    <row r="1" spans="2:4">
      <c r="B1" s="69" t="s">
        <v>210</v>
      </c>
      <c r="C1" s="20"/>
      <c r="D1" s="20"/>
    </row>
    <row r="2" spans="2:4" ht="15.75" thickBot="1">
      <c r="B2" s="66"/>
      <c r="C2" s="20"/>
      <c r="D2" s="20"/>
    </row>
    <row r="3" spans="2:4" ht="30.75" thickBot="1">
      <c r="B3" s="96" t="s">
        <v>211</v>
      </c>
      <c r="C3" s="58" t="s">
        <v>212</v>
      </c>
    </row>
    <row r="4" spans="2:4">
      <c r="B4" s="234" t="s">
        <v>213</v>
      </c>
      <c r="C4" s="94" t="s">
        <v>214</v>
      </c>
    </row>
    <row r="5" spans="2:4">
      <c r="B5" s="295"/>
      <c r="C5" s="94" t="s">
        <v>215</v>
      </c>
    </row>
    <row r="6" spans="2:4" ht="15.75" thickBot="1">
      <c r="B6" s="235"/>
      <c r="C6" s="95" t="s">
        <v>216</v>
      </c>
    </row>
    <row r="7" spans="2:4">
      <c r="B7" s="238" t="s">
        <v>205</v>
      </c>
      <c r="C7" s="94" t="s">
        <v>217</v>
      </c>
    </row>
    <row r="8" spans="2:4" ht="28.5">
      <c r="B8" s="266"/>
      <c r="C8" s="94" t="s">
        <v>218</v>
      </c>
    </row>
    <row r="9" spans="2:4" ht="28.5">
      <c r="B9" s="266"/>
      <c r="C9" s="94" t="s">
        <v>219</v>
      </c>
    </row>
    <row r="10" spans="2:4" ht="28.5">
      <c r="B10" s="266"/>
      <c r="C10" s="94" t="s">
        <v>220</v>
      </c>
    </row>
    <row r="11" spans="2:4" ht="28.5">
      <c r="B11" s="266"/>
      <c r="C11" s="94" t="s">
        <v>221</v>
      </c>
    </row>
    <row r="12" spans="2:4" ht="29.25" thickBot="1">
      <c r="B12" s="239"/>
      <c r="C12" s="95" t="s">
        <v>222</v>
      </c>
    </row>
    <row r="13" spans="2:4" ht="28.5">
      <c r="B13" s="238" t="s">
        <v>223</v>
      </c>
      <c r="C13" s="94" t="s">
        <v>224</v>
      </c>
    </row>
    <row r="14" spans="2:4" ht="42.75">
      <c r="B14" s="266"/>
      <c r="C14" s="94" t="s">
        <v>225</v>
      </c>
    </row>
    <row r="15" spans="2:4" ht="29.25" thickBot="1">
      <c r="B15" s="239"/>
      <c r="C15" s="95" t="s">
        <v>221</v>
      </c>
    </row>
  </sheetData>
  <mergeCells count="3">
    <mergeCell ref="B4:B6"/>
    <mergeCell ref="B7:B12"/>
    <mergeCell ref="B13:B1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671A9-5880-49B1-83B5-6EB5CFF7C0D2}">
  <dimension ref="B1:I46"/>
  <sheetViews>
    <sheetView workbookViewId="0">
      <selection activeCell="J7" sqref="J7"/>
    </sheetView>
  </sheetViews>
  <sheetFormatPr defaultColWidth="11.42578125" defaultRowHeight="15"/>
  <cols>
    <col min="2" max="2" width="36.140625" style="19" customWidth="1"/>
    <col min="3" max="7" width="10.7109375" customWidth="1"/>
    <col min="8" max="10" width="12.7109375" customWidth="1"/>
  </cols>
  <sheetData>
    <row r="1" spans="2:7">
      <c r="B1" s="111" t="s">
        <v>226</v>
      </c>
      <c r="C1" s="111"/>
      <c r="D1" s="111"/>
    </row>
    <row r="2" spans="2:7">
      <c r="B2" s="66"/>
      <c r="C2" s="20"/>
      <c r="D2" s="20"/>
    </row>
    <row r="3" spans="2:7" ht="15.75" thickBot="1">
      <c r="B3" s="98" t="s">
        <v>227</v>
      </c>
      <c r="C3" s="19"/>
      <c r="D3" s="19"/>
      <c r="E3" s="19"/>
    </row>
    <row r="4" spans="2:7" ht="15.75" thickBot="1">
      <c r="B4" s="99" t="s">
        <v>228</v>
      </c>
      <c r="C4" s="103">
        <v>2023</v>
      </c>
      <c r="D4" s="103">
        <v>2024</v>
      </c>
      <c r="E4" s="103">
        <v>2025</v>
      </c>
    </row>
    <row r="5" spans="2:7" ht="31.5" thickBot="1">
      <c r="B5" s="104" t="s">
        <v>229</v>
      </c>
      <c r="C5" s="84">
        <v>24</v>
      </c>
      <c r="D5" s="84">
        <v>16</v>
      </c>
      <c r="E5" s="84">
        <v>10</v>
      </c>
    </row>
    <row r="6" spans="2:7" ht="17.25" thickBot="1">
      <c r="B6" s="105" t="s">
        <v>230</v>
      </c>
      <c r="C6" s="73">
        <v>29</v>
      </c>
      <c r="D6" s="102">
        <v>19</v>
      </c>
      <c r="E6" s="102">
        <v>18</v>
      </c>
    </row>
    <row r="7" spans="2:7" ht="15.75" thickBot="1">
      <c r="B7" s="101" t="s">
        <v>231</v>
      </c>
      <c r="C7" s="27">
        <v>75</v>
      </c>
      <c r="D7" s="84">
        <v>99</v>
      </c>
      <c r="E7" s="13">
        <v>91</v>
      </c>
    </row>
    <row r="10" spans="2:7" ht="15.75" thickBot="1">
      <c r="B10" s="98" t="s">
        <v>232</v>
      </c>
    </row>
    <row r="11" spans="2:7">
      <c r="B11" s="299" t="s">
        <v>228</v>
      </c>
      <c r="C11" s="297">
        <v>2021</v>
      </c>
      <c r="D11" s="297">
        <v>2022</v>
      </c>
      <c r="E11" s="297">
        <v>2023</v>
      </c>
      <c r="F11" s="297">
        <v>2024</v>
      </c>
      <c r="G11" s="297">
        <v>2025</v>
      </c>
    </row>
    <row r="12" spans="2:7" ht="15.75" thickBot="1">
      <c r="B12" s="300"/>
      <c r="C12" s="298"/>
      <c r="D12" s="298"/>
      <c r="E12" s="298"/>
      <c r="F12" s="298"/>
      <c r="G12" s="298"/>
    </row>
    <row r="13" spans="2:7" ht="31.5" thickBot="1">
      <c r="B13" s="109" t="s">
        <v>229</v>
      </c>
      <c r="C13" s="106">
        <v>20</v>
      </c>
      <c r="D13" s="107">
        <v>13</v>
      </c>
      <c r="E13" s="107">
        <v>2</v>
      </c>
      <c r="F13" s="107">
        <v>1</v>
      </c>
      <c r="G13" s="108">
        <v>0</v>
      </c>
    </row>
    <row r="14" spans="2:7" ht="17.25" thickBot="1">
      <c r="B14" s="101" t="s">
        <v>230</v>
      </c>
      <c r="C14" s="13">
        <v>26</v>
      </c>
      <c r="D14" s="13">
        <v>19</v>
      </c>
      <c r="E14" s="13">
        <v>15</v>
      </c>
      <c r="F14" s="13">
        <v>13</v>
      </c>
      <c r="G14" s="13">
        <v>12</v>
      </c>
    </row>
    <row r="15" spans="2:7" ht="15.75" thickBot="1">
      <c r="B15" s="101" t="s">
        <v>231</v>
      </c>
      <c r="C15" s="13">
        <v>99</v>
      </c>
      <c r="D15" s="13">
        <v>97</v>
      </c>
      <c r="E15" s="13">
        <v>98</v>
      </c>
      <c r="F15" s="13">
        <v>94</v>
      </c>
      <c r="G15" s="13">
        <v>96</v>
      </c>
    </row>
    <row r="18" spans="2:7" ht="15.75" thickBot="1">
      <c r="B18" s="110" t="s">
        <v>233</v>
      </c>
    </row>
    <row r="19" spans="2:7" ht="15.75" thickBot="1">
      <c r="B19" s="93" t="s">
        <v>234</v>
      </c>
      <c r="C19" s="58">
        <v>2021</v>
      </c>
      <c r="D19" s="58">
        <v>2022</v>
      </c>
      <c r="E19" s="58">
        <v>2023</v>
      </c>
      <c r="F19" s="58">
        <v>2024</v>
      </c>
      <c r="G19" s="58">
        <v>2025</v>
      </c>
    </row>
    <row r="20" spans="2:7" ht="31.5" thickBot="1">
      <c r="B20" s="101" t="s">
        <v>229</v>
      </c>
      <c r="C20" s="13">
        <v>10</v>
      </c>
      <c r="D20" s="13">
        <v>0</v>
      </c>
      <c r="E20" s="13">
        <v>0</v>
      </c>
      <c r="F20" s="13">
        <v>6</v>
      </c>
      <c r="G20" s="13">
        <v>0</v>
      </c>
    </row>
    <row r="21" spans="2:7" ht="17.25" thickBot="1">
      <c r="B21" s="101" t="s">
        <v>230</v>
      </c>
      <c r="C21" s="13">
        <v>12</v>
      </c>
      <c r="D21" s="13">
        <v>10</v>
      </c>
      <c r="E21" s="13">
        <v>9</v>
      </c>
      <c r="F21" s="13">
        <v>15</v>
      </c>
      <c r="G21" s="13">
        <v>12</v>
      </c>
    </row>
    <row r="22" spans="2:7" ht="15.75" thickBot="1">
      <c r="B22" s="101" t="s">
        <v>231</v>
      </c>
      <c r="C22" s="13">
        <v>99</v>
      </c>
      <c r="D22" s="13">
        <v>99</v>
      </c>
      <c r="E22" s="13">
        <v>90</v>
      </c>
      <c r="F22" s="13">
        <v>97</v>
      </c>
      <c r="G22" s="13">
        <v>93</v>
      </c>
    </row>
    <row r="25" spans="2:7" ht="15.75" thickBot="1">
      <c r="B25" s="98" t="s">
        <v>235</v>
      </c>
    </row>
    <row r="26" spans="2:7" ht="15.75" thickBot="1">
      <c r="B26" s="93" t="s">
        <v>234</v>
      </c>
      <c r="C26" s="58">
        <v>2021</v>
      </c>
      <c r="D26" s="58">
        <v>2022</v>
      </c>
      <c r="E26" s="58">
        <v>2023</v>
      </c>
      <c r="F26" s="58">
        <v>2024</v>
      </c>
      <c r="G26" s="58">
        <v>2025</v>
      </c>
    </row>
    <row r="27" spans="2:7" ht="31.5" thickBot="1">
      <c r="B27" s="101" t="s">
        <v>229</v>
      </c>
      <c r="C27" s="13">
        <v>1</v>
      </c>
      <c r="D27" s="13">
        <v>2</v>
      </c>
      <c r="E27" s="13">
        <v>0</v>
      </c>
      <c r="F27" s="13">
        <v>0</v>
      </c>
      <c r="G27" s="13">
        <v>1</v>
      </c>
    </row>
    <row r="28" spans="2:7" ht="17.25" thickBot="1">
      <c r="B28" s="101" t="s">
        <v>230</v>
      </c>
      <c r="C28" s="28">
        <v>18</v>
      </c>
      <c r="D28" s="28">
        <v>19</v>
      </c>
      <c r="E28" s="28">
        <v>13</v>
      </c>
      <c r="F28" s="28">
        <v>13</v>
      </c>
      <c r="G28" s="13">
        <v>12</v>
      </c>
    </row>
    <row r="29" spans="2:7" ht="15.75" thickBot="1">
      <c r="B29" s="101" t="s">
        <v>231</v>
      </c>
      <c r="C29" s="28">
        <v>99</v>
      </c>
      <c r="D29" s="28">
        <v>100</v>
      </c>
      <c r="E29" s="28">
        <v>97</v>
      </c>
      <c r="F29" s="28">
        <v>94</v>
      </c>
      <c r="G29" s="13">
        <v>97</v>
      </c>
    </row>
    <row r="32" spans="2:7" ht="15.75" thickBot="1">
      <c r="B32" s="98" t="s">
        <v>236</v>
      </c>
    </row>
    <row r="33" spans="2:9" ht="15.75" thickBot="1">
      <c r="B33" s="93" t="s">
        <v>234</v>
      </c>
      <c r="C33" s="58">
        <v>2021</v>
      </c>
      <c r="D33" s="58">
        <v>2022</v>
      </c>
      <c r="E33" s="58">
        <v>2023</v>
      </c>
      <c r="F33" s="58">
        <v>2024</v>
      </c>
      <c r="G33" s="58">
        <v>2025</v>
      </c>
    </row>
    <row r="34" spans="2:9" ht="31.5" thickBot="1">
      <c r="B34" s="101" t="s">
        <v>229</v>
      </c>
      <c r="C34" s="13">
        <v>1</v>
      </c>
      <c r="D34" s="13">
        <v>1</v>
      </c>
      <c r="E34" s="13">
        <v>1</v>
      </c>
      <c r="F34" s="13">
        <v>11</v>
      </c>
      <c r="G34" s="13">
        <v>4</v>
      </c>
    </row>
    <row r="35" spans="2:9" ht="17.25" thickBot="1">
      <c r="B35" s="101" t="s">
        <v>230</v>
      </c>
      <c r="C35" s="13">
        <v>14</v>
      </c>
      <c r="D35" s="13">
        <v>13</v>
      </c>
      <c r="E35" s="13">
        <v>10</v>
      </c>
      <c r="F35" s="13">
        <v>19</v>
      </c>
      <c r="G35" s="13">
        <v>18</v>
      </c>
    </row>
    <row r="36" spans="2:9" ht="15.75" thickBot="1">
      <c r="B36" s="101" t="s">
        <v>231</v>
      </c>
      <c r="C36" s="13">
        <v>99</v>
      </c>
      <c r="D36" s="13">
        <v>98</v>
      </c>
      <c r="E36" s="13">
        <v>94</v>
      </c>
      <c r="F36" s="13">
        <v>95</v>
      </c>
      <c r="G36" s="13">
        <v>96</v>
      </c>
    </row>
    <row r="39" spans="2:9" ht="15.75" thickBot="1">
      <c r="B39" s="98" t="s">
        <v>237</v>
      </c>
    </row>
    <row r="40" spans="2:9" ht="15.75" thickBot="1">
      <c r="B40" s="93" t="s">
        <v>234</v>
      </c>
      <c r="C40" s="58">
        <v>2021</v>
      </c>
      <c r="D40" s="58">
        <v>2022</v>
      </c>
      <c r="E40" s="58">
        <v>2023</v>
      </c>
      <c r="F40" s="58">
        <v>2024</v>
      </c>
      <c r="G40" s="58">
        <v>2025</v>
      </c>
    </row>
    <row r="41" spans="2:9" ht="31.5" thickBot="1">
      <c r="B41" s="101" t="s">
        <v>229</v>
      </c>
      <c r="C41" s="13">
        <v>0</v>
      </c>
      <c r="D41" s="13">
        <v>0</v>
      </c>
      <c r="E41" s="13">
        <v>0</v>
      </c>
      <c r="F41" s="13">
        <v>0</v>
      </c>
      <c r="G41" s="13">
        <v>4</v>
      </c>
    </row>
    <row r="42" spans="2:9" ht="17.25" thickBot="1">
      <c r="B42" s="101" t="s">
        <v>230</v>
      </c>
      <c r="C42" s="13">
        <v>12</v>
      </c>
      <c r="D42" s="13">
        <v>10</v>
      </c>
      <c r="E42" s="13">
        <v>9</v>
      </c>
      <c r="F42" s="13">
        <v>8</v>
      </c>
      <c r="G42" s="13">
        <v>12</v>
      </c>
    </row>
    <row r="43" spans="2:9" ht="15.75" thickBot="1">
      <c r="B43" s="101" t="s">
        <v>231</v>
      </c>
      <c r="C43" s="13">
        <v>100</v>
      </c>
      <c r="D43" s="13">
        <v>100</v>
      </c>
      <c r="E43" s="13">
        <v>98</v>
      </c>
      <c r="F43" s="13">
        <v>90</v>
      </c>
      <c r="G43" s="13">
        <v>90</v>
      </c>
    </row>
    <row r="45" spans="2:9">
      <c r="B45" s="296" t="s">
        <v>238</v>
      </c>
      <c r="C45" s="296"/>
      <c r="D45" s="296"/>
      <c r="E45" s="296"/>
      <c r="F45" s="296"/>
      <c r="G45" s="296"/>
      <c r="H45" s="296"/>
      <c r="I45" s="296"/>
    </row>
    <row r="46" spans="2:9">
      <c r="B46" s="112" t="s">
        <v>239</v>
      </c>
    </row>
  </sheetData>
  <mergeCells count="7">
    <mergeCell ref="B45:I45"/>
    <mergeCell ref="G11:G12"/>
    <mergeCell ref="B11:B12"/>
    <mergeCell ref="C11:C12"/>
    <mergeCell ref="D11:D12"/>
    <mergeCell ref="E11:E12"/>
    <mergeCell ref="F11:F1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50C3-14FD-4708-BAB8-E48C749467BA}">
  <dimension ref="B1:D15"/>
  <sheetViews>
    <sheetView workbookViewId="0">
      <selection activeCell="B4" sqref="B4"/>
    </sheetView>
  </sheetViews>
  <sheetFormatPr defaultColWidth="11.42578125" defaultRowHeight="15"/>
  <cols>
    <col min="2" max="2" width="16.140625" style="19" customWidth="1"/>
    <col min="3" max="3" width="16.42578125" style="19" customWidth="1"/>
    <col min="4" max="4" width="25" style="19" customWidth="1"/>
    <col min="5" max="7" width="10.7109375" customWidth="1"/>
    <col min="8" max="10" width="12.7109375" customWidth="1"/>
  </cols>
  <sheetData>
    <row r="1" spans="2:4">
      <c r="B1" s="113"/>
      <c r="C1" s="97"/>
      <c r="D1" s="97"/>
    </row>
    <row r="2" spans="2:4">
      <c r="B2" s="114"/>
      <c r="C2" s="18"/>
      <c r="D2" s="18"/>
    </row>
    <row r="3" spans="2:4">
      <c r="B3" s="67"/>
    </row>
    <row r="4" spans="2:4">
      <c r="B4" s="111" t="s">
        <v>240</v>
      </c>
    </row>
    <row r="5" spans="2:4" ht="15.75" thickBot="1"/>
    <row r="6" spans="2:4" ht="15.75" thickBot="1">
      <c r="B6" s="122" t="s">
        <v>241</v>
      </c>
      <c r="C6" s="124" t="s">
        <v>242</v>
      </c>
      <c r="D6" s="123" t="s">
        <v>243</v>
      </c>
    </row>
    <row r="7" spans="2:4">
      <c r="B7" s="115" t="s">
        <v>244</v>
      </c>
      <c r="C7" s="116" t="s">
        <v>245</v>
      </c>
      <c r="D7" s="117" t="s">
        <v>246</v>
      </c>
    </row>
    <row r="8" spans="2:4">
      <c r="B8" s="118" t="s">
        <v>244</v>
      </c>
      <c r="C8" s="71" t="s">
        <v>247</v>
      </c>
      <c r="D8" s="72" t="s">
        <v>248</v>
      </c>
    </row>
    <row r="9" spans="2:4">
      <c r="B9" s="115">
        <v>2020</v>
      </c>
      <c r="C9" s="116" t="s">
        <v>249</v>
      </c>
      <c r="D9" s="117" t="s">
        <v>250</v>
      </c>
    </row>
    <row r="10" spans="2:4">
      <c r="B10" s="118">
        <v>2022</v>
      </c>
      <c r="C10" s="71" t="s">
        <v>251</v>
      </c>
      <c r="D10" s="72" t="s">
        <v>252</v>
      </c>
    </row>
    <row r="11" spans="2:4">
      <c r="B11" s="115">
        <v>2022</v>
      </c>
      <c r="C11" s="116" t="s">
        <v>253</v>
      </c>
      <c r="D11" s="117" t="s">
        <v>254</v>
      </c>
    </row>
    <row r="12" spans="2:4">
      <c r="B12" s="118">
        <v>2023</v>
      </c>
      <c r="C12" s="71" t="s">
        <v>255</v>
      </c>
      <c r="D12" s="72" t="s">
        <v>256</v>
      </c>
    </row>
    <row r="13" spans="2:4">
      <c r="B13" s="115">
        <v>2024</v>
      </c>
      <c r="C13" s="116" t="s">
        <v>253</v>
      </c>
      <c r="D13" s="117" t="s">
        <v>257</v>
      </c>
    </row>
    <row r="14" spans="2:4" ht="28.5">
      <c r="B14" s="118">
        <v>2024</v>
      </c>
      <c r="C14" s="71" t="s">
        <v>258</v>
      </c>
      <c r="D14" s="72" t="s">
        <v>259</v>
      </c>
    </row>
    <row r="15" spans="2:4" ht="15.75" thickBot="1">
      <c r="B15" s="119">
        <v>2025</v>
      </c>
      <c r="C15" s="120" t="s">
        <v>247</v>
      </c>
      <c r="D15" s="121" t="s">
        <v>260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1F8D0-93BF-4EC6-A9B7-265D6F96F94A}">
  <dimension ref="B1:E11"/>
  <sheetViews>
    <sheetView workbookViewId="0">
      <selection activeCell="B4" sqref="B4"/>
    </sheetView>
  </sheetViews>
  <sheetFormatPr defaultColWidth="11.42578125" defaultRowHeight="15"/>
  <cols>
    <col min="2" max="2" width="16.140625" style="19" customWidth="1"/>
    <col min="3" max="3" width="22.85546875" style="19" customWidth="1"/>
    <col min="4" max="4" width="25" style="19" customWidth="1"/>
    <col min="5" max="5" width="16" customWidth="1"/>
    <col min="6" max="7" width="10.7109375" customWidth="1"/>
    <col min="8" max="10" width="12.7109375" customWidth="1"/>
  </cols>
  <sheetData>
    <row r="1" spans="2:5">
      <c r="B1" s="113"/>
      <c r="C1" s="97"/>
      <c r="D1" s="97"/>
    </row>
    <row r="2" spans="2:5">
      <c r="B2" s="114"/>
      <c r="C2" s="18"/>
      <c r="D2" s="18"/>
    </row>
    <row r="3" spans="2:5">
      <c r="B3" s="67"/>
    </row>
    <row r="4" spans="2:5">
      <c r="B4" s="125" t="s">
        <v>261</v>
      </c>
    </row>
    <row r="5" spans="2:5" ht="15.75" thickBot="1"/>
    <row r="6" spans="2:5" ht="30.75" thickBot="1">
      <c r="B6" s="96" t="s">
        <v>106</v>
      </c>
      <c r="C6" s="58" t="s">
        <v>262</v>
      </c>
      <c r="D6" s="58" t="s">
        <v>263</v>
      </c>
      <c r="E6" s="58" t="s">
        <v>264</v>
      </c>
    </row>
    <row r="7" spans="2:5" ht="15.75" thickBot="1">
      <c r="B7" s="35">
        <v>2021</v>
      </c>
      <c r="C7" s="13">
        <v>0</v>
      </c>
      <c r="D7" s="13">
        <v>0</v>
      </c>
      <c r="E7" s="13">
        <v>0</v>
      </c>
    </row>
    <row r="8" spans="2:5" ht="15.75" thickBot="1">
      <c r="B8" s="35">
        <v>2022</v>
      </c>
      <c r="C8" s="13">
        <v>1</v>
      </c>
      <c r="D8" s="13">
        <v>0</v>
      </c>
      <c r="E8" s="13">
        <v>1</v>
      </c>
    </row>
    <row r="9" spans="2:5" ht="15.75" thickBot="1">
      <c r="B9" s="35">
        <v>2023</v>
      </c>
      <c r="C9" s="13">
        <v>0</v>
      </c>
      <c r="D9" s="13">
        <v>0</v>
      </c>
      <c r="E9" s="13">
        <v>0</v>
      </c>
    </row>
    <row r="10" spans="2:5" ht="15.75" thickBot="1">
      <c r="B10" s="35">
        <v>2024</v>
      </c>
      <c r="C10" s="13">
        <v>1</v>
      </c>
      <c r="D10" s="13">
        <v>0</v>
      </c>
      <c r="E10" s="13">
        <v>1</v>
      </c>
    </row>
    <row r="11" spans="2:5" ht="15.75" thickBot="1">
      <c r="B11" s="35">
        <v>2025</v>
      </c>
      <c r="C11" s="13">
        <v>0</v>
      </c>
      <c r="D11" s="13">
        <v>0</v>
      </c>
      <c r="E11" s="13">
        <v>0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B3AE-7BFE-4AF6-A8B7-098EEE613427}">
  <dimension ref="B1:E8"/>
  <sheetViews>
    <sheetView workbookViewId="0">
      <selection activeCell="B4" sqref="B4"/>
    </sheetView>
  </sheetViews>
  <sheetFormatPr defaultColWidth="11.42578125" defaultRowHeight="15"/>
  <cols>
    <col min="2" max="2" width="16.140625" style="19" customWidth="1"/>
    <col min="3" max="3" width="16.7109375" style="19" customWidth="1"/>
    <col min="4" max="4" width="10.42578125" style="19" customWidth="1"/>
    <col min="5" max="5" width="8.85546875" customWidth="1"/>
    <col min="6" max="7" width="10.7109375" customWidth="1"/>
    <col min="8" max="10" width="12.7109375" customWidth="1"/>
  </cols>
  <sheetData>
    <row r="1" spans="2:5">
      <c r="B1" s="113"/>
      <c r="C1" s="97"/>
      <c r="D1" s="97"/>
    </row>
    <row r="2" spans="2:5">
      <c r="B2" s="114"/>
      <c r="C2" s="18"/>
      <c r="D2" s="18"/>
    </row>
    <row r="3" spans="2:5">
      <c r="B3" s="67"/>
    </row>
    <row r="4" spans="2:5">
      <c r="B4" s="125" t="s">
        <v>265</v>
      </c>
    </row>
    <row r="5" spans="2:5" ht="15.75" thickBot="1"/>
    <row r="6" spans="2:5" ht="30.75" thickBot="1">
      <c r="B6" s="127" t="s">
        <v>266</v>
      </c>
      <c r="C6" s="126" t="s">
        <v>267</v>
      </c>
      <c r="D6" s="126" t="s">
        <v>268</v>
      </c>
      <c r="E6" s="126" t="s">
        <v>269</v>
      </c>
    </row>
    <row r="7" spans="2:5" ht="17.25" thickBot="1">
      <c r="B7" s="129" t="s">
        <v>270</v>
      </c>
      <c r="C7" s="128" t="s">
        <v>271</v>
      </c>
      <c r="D7" s="128" t="s">
        <v>37</v>
      </c>
      <c r="E7" s="128">
        <v>0</v>
      </c>
    </row>
    <row r="8" spans="2:5" ht="17.25" thickBot="1">
      <c r="B8" s="129" t="s">
        <v>272</v>
      </c>
      <c r="C8" s="128" t="s">
        <v>273</v>
      </c>
      <c r="D8" s="128">
        <v>0</v>
      </c>
      <c r="E8" s="128">
        <v>0</v>
      </c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AC380-2A90-40C7-A3C1-1C9A241D9892}">
  <dimension ref="A1:Y69"/>
  <sheetViews>
    <sheetView workbookViewId="0">
      <selection activeCell="S25" sqref="S25"/>
    </sheetView>
  </sheetViews>
  <sheetFormatPr defaultColWidth="11.42578125" defaultRowHeight="15"/>
  <cols>
    <col min="2" max="2" width="0" hidden="1" customWidth="1"/>
    <col min="3" max="3" width="14.140625" hidden="1" customWidth="1"/>
    <col min="4" max="4" width="11.7109375" hidden="1" customWidth="1"/>
    <col min="5" max="5" width="15.28515625" hidden="1" customWidth="1"/>
    <col min="6" max="6" width="25" hidden="1" customWidth="1"/>
    <col min="7" max="7" width="18.28515625" hidden="1" customWidth="1"/>
    <col min="8" max="9" width="0" hidden="1" customWidth="1"/>
    <col min="11" max="11" width="17.7109375" customWidth="1"/>
    <col min="19" max="19" width="17.140625" bestFit="1" customWidth="1"/>
    <col min="21" max="21" width="20" bestFit="1" customWidth="1"/>
  </cols>
  <sheetData>
    <row r="1" spans="1:25" ht="15.75" thickBot="1">
      <c r="A1" s="125" t="s">
        <v>274</v>
      </c>
      <c r="L1" s="154">
        <v>1000</v>
      </c>
    </row>
    <row r="2" spans="1:25" ht="15.75" thickBot="1">
      <c r="B2" s="155" t="s">
        <v>275</v>
      </c>
      <c r="C2" s="156" t="s">
        <v>276</v>
      </c>
      <c r="D2" s="157" t="s">
        <v>277</v>
      </c>
      <c r="F2" s="158" t="s">
        <v>278</v>
      </c>
      <c r="G2" s="159" t="s">
        <v>279</v>
      </c>
      <c r="H2" s="160" t="s">
        <v>280</v>
      </c>
      <c r="L2" s="155">
        <v>2019</v>
      </c>
      <c r="M2" s="155">
        <v>2020</v>
      </c>
      <c r="N2" s="155">
        <v>2021</v>
      </c>
      <c r="O2" s="155">
        <v>2022</v>
      </c>
      <c r="P2" s="155">
        <v>2023</v>
      </c>
      <c r="Q2" s="161">
        <v>2024</v>
      </c>
      <c r="T2" s="224"/>
      <c r="U2" s="224"/>
      <c r="V2" s="224"/>
      <c r="W2" s="224"/>
      <c r="X2" s="224"/>
      <c r="Y2" s="224"/>
    </row>
    <row r="3" spans="1:25" ht="15.75" thickBot="1">
      <c r="B3" s="162" t="s">
        <v>281</v>
      </c>
      <c r="C3" s="163">
        <v>3215.6219999999998</v>
      </c>
      <c r="D3" s="162"/>
      <c r="E3" t="s">
        <v>282</v>
      </c>
      <c r="F3" s="164">
        <v>20.7</v>
      </c>
      <c r="G3" s="164">
        <f>344166/1000</f>
        <v>344.166</v>
      </c>
      <c r="H3" s="164">
        <v>130</v>
      </c>
      <c r="K3" t="s">
        <v>283</v>
      </c>
      <c r="L3" s="166">
        <f>C3/$L$1</f>
        <v>3.2156219999999998</v>
      </c>
      <c r="M3" s="166">
        <f>C12/$L$1</f>
        <v>14.963053949999999</v>
      </c>
      <c r="N3" s="166">
        <f>C21/$L$1</f>
        <v>5.9863099999999996</v>
      </c>
      <c r="O3" s="166">
        <f>C30/$L$1</f>
        <v>10.297106252000001</v>
      </c>
      <c r="P3" s="166">
        <f>C39/$L$1</f>
        <v>3.39359542545</v>
      </c>
      <c r="Q3" s="166">
        <f>C50/$L$1</f>
        <v>8.1630000000000003</v>
      </c>
      <c r="S3" s="225"/>
      <c r="T3" s="167"/>
      <c r="U3" s="167"/>
      <c r="V3" s="167"/>
      <c r="W3" s="167"/>
      <c r="X3" s="167"/>
      <c r="Y3" s="167"/>
    </row>
    <row r="4" spans="1:25">
      <c r="B4" s="162" t="s">
        <v>284</v>
      </c>
      <c r="C4" s="163">
        <v>46691.450000000004</v>
      </c>
      <c r="D4" s="162"/>
      <c r="K4" t="s">
        <v>285</v>
      </c>
      <c r="L4" s="168">
        <f>C4/$L$1</f>
        <v>46.691450000000003</v>
      </c>
      <c r="M4" s="168">
        <f>C13/$L$1</f>
        <v>48.905354388300005</v>
      </c>
      <c r="N4" s="168">
        <f>C22/$L$1</f>
        <v>56.393537146599989</v>
      </c>
      <c r="O4" s="168">
        <f>C31/$L$1</f>
        <v>59.621233698740006</v>
      </c>
      <c r="P4" s="168">
        <f>C40/$L$1</f>
        <v>53.115739999999995</v>
      </c>
      <c r="Q4" s="168">
        <f>C51/$L$1</f>
        <v>38.069886109999999</v>
      </c>
      <c r="S4" s="225"/>
      <c r="T4" s="167"/>
      <c r="U4" s="167"/>
      <c r="V4" s="167"/>
      <c r="W4" s="167"/>
      <c r="X4" s="167"/>
      <c r="Y4" s="167"/>
    </row>
    <row r="5" spans="1:25">
      <c r="B5" s="162" t="s">
        <v>286</v>
      </c>
      <c r="C5" s="169">
        <v>0</v>
      </c>
      <c r="D5" s="162"/>
      <c r="K5" t="s">
        <v>287</v>
      </c>
      <c r="L5" s="168">
        <f>C5/$L$1</f>
        <v>0</v>
      </c>
      <c r="M5" s="168">
        <f>C14/$L$1</f>
        <v>10.89325</v>
      </c>
      <c r="N5" s="168">
        <f>C23/$L$1</f>
        <v>12.350430000000001</v>
      </c>
      <c r="O5" s="168">
        <f>C32/$L$1</f>
        <v>8.8480999999999987</v>
      </c>
      <c r="P5" s="168">
        <f>C41/$L$1</f>
        <v>45.279000000000003</v>
      </c>
      <c r="Q5" s="168">
        <f>C52/$L$1</f>
        <v>0.38550000000000001</v>
      </c>
    </row>
    <row r="6" spans="1:25" ht="15.75" thickBot="1">
      <c r="B6" s="162" t="s">
        <v>288</v>
      </c>
      <c r="C6" s="163">
        <v>489423.99926163256</v>
      </c>
      <c r="D6" s="170">
        <v>1822407</v>
      </c>
      <c r="K6" t="s">
        <v>288</v>
      </c>
      <c r="L6" s="171">
        <f>C6/$L$1</f>
        <v>489.42399926163256</v>
      </c>
      <c r="M6" s="171">
        <f>C15/$L$1</f>
        <v>310.63470000000001</v>
      </c>
      <c r="N6" s="171">
        <f>C24/$L$1</f>
        <v>367.32593400000002</v>
      </c>
      <c r="O6" s="171">
        <f>C33/$L$1</f>
        <v>396.12376432000002</v>
      </c>
      <c r="P6" s="171">
        <f>C42/$L$1</f>
        <v>393.796651</v>
      </c>
      <c r="Q6" s="171">
        <f>C53/$L$1</f>
        <v>176.998796199</v>
      </c>
    </row>
    <row r="7" spans="1:25" ht="15.75" thickBot="1">
      <c r="L7" s="172">
        <f>C9</f>
        <v>539.33107126163259</v>
      </c>
      <c r="M7" s="173">
        <f>C18</f>
        <v>385.39635833830005</v>
      </c>
      <c r="N7" s="173">
        <f>C27</f>
        <v>442.05621114659994</v>
      </c>
      <c r="O7" s="173">
        <f>C36</f>
        <v>474.89020427074001</v>
      </c>
      <c r="P7" s="173">
        <f>C45</f>
        <v>495.58498642545004</v>
      </c>
      <c r="Q7" s="174">
        <f>C56</f>
        <v>223.61718230899999</v>
      </c>
    </row>
    <row r="8" spans="1:25" ht="15.75" thickBot="1">
      <c r="B8" s="175" t="s">
        <v>289</v>
      </c>
      <c r="C8" s="176">
        <f>SUM(C3:C6)</f>
        <v>539331.07126163261</v>
      </c>
      <c r="F8" s="1"/>
      <c r="L8" s="177" t="s">
        <v>290</v>
      </c>
      <c r="M8" s="178">
        <f>G18</f>
        <v>0.28541784652465896</v>
      </c>
      <c r="N8" s="179">
        <f>G27</f>
        <v>0.18036205458640087</v>
      </c>
      <c r="O8" s="179">
        <f>G36</f>
        <v>0.11948294920251668</v>
      </c>
      <c r="P8" s="179">
        <f>G44</f>
        <v>8.1111745951979564E-2</v>
      </c>
      <c r="Q8" s="179">
        <f>G56</f>
        <v>0.58538049405182147</v>
      </c>
    </row>
    <row r="9" spans="1:25" ht="15.75" thickBot="1">
      <c r="B9" s="175" t="s">
        <v>291</v>
      </c>
      <c r="C9" s="180">
        <f>C8/1000</f>
        <v>539.33107126163259</v>
      </c>
      <c r="F9" s="181" t="s">
        <v>292</v>
      </c>
      <c r="G9" s="182" t="s">
        <v>293</v>
      </c>
    </row>
    <row r="10" spans="1:25" ht="15.75" thickBot="1"/>
    <row r="11" spans="1:25" ht="15.75" thickBot="1">
      <c r="B11" s="155" t="s">
        <v>294</v>
      </c>
      <c r="C11" s="156" t="s">
        <v>276</v>
      </c>
      <c r="D11" s="157" t="s">
        <v>277</v>
      </c>
      <c r="F11" s="158" t="s">
        <v>278</v>
      </c>
      <c r="G11" s="159" t="s">
        <v>295</v>
      </c>
      <c r="H11" s="160" t="s">
        <v>280</v>
      </c>
    </row>
    <row r="12" spans="1:25" ht="15.75" thickBot="1">
      <c r="B12" s="183" t="s">
        <v>281</v>
      </c>
      <c r="C12" s="184">
        <v>14963.05395</v>
      </c>
      <c r="D12" s="183"/>
      <c r="E12" t="s">
        <v>296</v>
      </c>
      <c r="F12" s="185">
        <v>18.5</v>
      </c>
      <c r="G12" s="185">
        <f>344166/1000</f>
        <v>344.166</v>
      </c>
      <c r="H12" s="185">
        <v>131</v>
      </c>
    </row>
    <row r="13" spans="1:25">
      <c r="B13" s="183" t="s">
        <v>284</v>
      </c>
      <c r="C13" s="184">
        <f>44267.4543883+4637.9</f>
        <v>48905.354388300002</v>
      </c>
      <c r="D13" s="183"/>
    </row>
    <row r="14" spans="1:25">
      <c r="B14" s="183" t="s">
        <v>286</v>
      </c>
      <c r="C14" s="184">
        <v>10893.25</v>
      </c>
      <c r="D14" s="183"/>
    </row>
    <row r="15" spans="1:25">
      <c r="B15" s="183" t="s">
        <v>288</v>
      </c>
      <c r="C15" s="186">
        <v>310634.7</v>
      </c>
      <c r="D15" s="186">
        <v>1562815</v>
      </c>
    </row>
    <row r="16" spans="1:25" ht="15.75" thickBot="1">
      <c r="F16" s="1" t="s">
        <v>297</v>
      </c>
    </row>
    <row r="17" spans="1:13" ht="15.75" thickBot="1">
      <c r="B17" s="187" t="s">
        <v>289</v>
      </c>
      <c r="C17" s="188">
        <f>SUM(C12:C15)</f>
        <v>385396.35833830002</v>
      </c>
      <c r="F17" s="181" t="s">
        <v>298</v>
      </c>
      <c r="G17" s="189">
        <f>1-(C18/$C$9)</f>
        <v>0.28541784652465896</v>
      </c>
    </row>
    <row r="18" spans="1:13" ht="15.75" thickBot="1">
      <c r="B18" s="187" t="s">
        <v>291</v>
      </c>
      <c r="C18" s="180">
        <f>C17/1000</f>
        <v>385.39635833830005</v>
      </c>
      <c r="F18" s="181" t="s">
        <v>292</v>
      </c>
      <c r="G18" s="189">
        <f>1-(C18/$C$9)</f>
        <v>0.28541784652465896</v>
      </c>
    </row>
    <row r="19" spans="1:13" ht="15.75" thickBot="1"/>
    <row r="20" spans="1:13" ht="15.75" thickBot="1">
      <c r="B20" s="155" t="s">
        <v>299</v>
      </c>
      <c r="C20" s="156" t="s">
        <v>276</v>
      </c>
      <c r="D20" s="157" t="s">
        <v>277</v>
      </c>
      <c r="F20" s="158" t="s">
        <v>278</v>
      </c>
      <c r="G20" s="159" t="s">
        <v>295</v>
      </c>
      <c r="H20" s="160" t="s">
        <v>280</v>
      </c>
    </row>
    <row r="21" spans="1:13" ht="15.75" thickBot="1">
      <c r="B21" s="190" t="s">
        <v>281</v>
      </c>
      <c r="C21" s="191">
        <v>5986.3099999999995</v>
      </c>
      <c r="D21" s="191"/>
      <c r="E21" t="s">
        <v>300</v>
      </c>
      <c r="F21" s="185">
        <v>21.24</v>
      </c>
      <c r="G21" s="185">
        <f>344872/1000</f>
        <v>344.87200000000001</v>
      </c>
      <c r="H21" s="185">
        <v>135</v>
      </c>
    </row>
    <row r="22" spans="1:13">
      <c r="B22" s="190" t="s">
        <v>284</v>
      </c>
      <c r="C22" s="191">
        <f>47988.7371466+8404.8</f>
        <v>56393.537146599992</v>
      </c>
      <c r="D22" s="191"/>
    </row>
    <row r="23" spans="1:13">
      <c r="B23" s="190" t="s">
        <v>286</v>
      </c>
      <c r="C23" s="191">
        <v>12350.43</v>
      </c>
      <c r="D23" s="191"/>
    </row>
    <row r="24" spans="1:13">
      <c r="B24" s="190" t="s">
        <v>288</v>
      </c>
      <c r="C24" s="191">
        <v>367325.93400000001</v>
      </c>
      <c r="D24" s="191">
        <f>1401507+24729</f>
        <v>1426236</v>
      </c>
    </row>
    <row r="25" spans="1:13" ht="15.75" thickBot="1">
      <c r="C25" s="165"/>
      <c r="D25" s="165"/>
      <c r="F25" s="1" t="s">
        <v>297</v>
      </c>
    </row>
    <row r="26" spans="1:13" ht="15.75" thickBot="1">
      <c r="A26" s="226"/>
      <c r="B26" s="192" t="s">
        <v>289</v>
      </c>
      <c r="C26" s="188">
        <f>SUM(C21:C24)</f>
        <v>442056.21114659996</v>
      </c>
      <c r="F26" s="181" t="s">
        <v>298</v>
      </c>
      <c r="G26" s="189">
        <f>1-(C27/C18)</f>
        <v>-0.14701709443389177</v>
      </c>
      <c r="M26" s="227" t="s">
        <v>301</v>
      </c>
    </row>
    <row r="27" spans="1:13" ht="15.75" thickBot="1">
      <c r="B27" s="192" t="s">
        <v>291</v>
      </c>
      <c r="C27" s="180">
        <f>C26/1000</f>
        <v>442.05621114659994</v>
      </c>
      <c r="F27" s="181" t="s">
        <v>292</v>
      </c>
      <c r="G27" s="189">
        <f>1-(C27/$C$9)</f>
        <v>0.18036205458640087</v>
      </c>
    </row>
    <row r="28" spans="1:13" ht="15.75" thickBot="1"/>
    <row r="29" spans="1:13" ht="15.75" thickBot="1">
      <c r="B29" s="155" t="s">
        <v>302</v>
      </c>
      <c r="C29" s="156" t="s">
        <v>276</v>
      </c>
      <c r="D29" s="157" t="s">
        <v>277</v>
      </c>
      <c r="F29" s="158" t="s">
        <v>278</v>
      </c>
      <c r="G29" s="159" t="s">
        <v>295</v>
      </c>
      <c r="H29" s="160" t="s">
        <v>280</v>
      </c>
    </row>
    <row r="30" spans="1:13" ht="15.75" thickBot="1">
      <c r="B30" s="193" t="s">
        <v>281</v>
      </c>
      <c r="C30" s="194">
        <v>10297.106252000001</v>
      </c>
      <c r="D30" s="194"/>
      <c r="E30" t="s">
        <v>303</v>
      </c>
      <c r="F30" s="185">
        <v>20.91</v>
      </c>
      <c r="G30" s="185">
        <f>344872/1000</f>
        <v>344.87200000000001</v>
      </c>
      <c r="H30" s="185">
        <v>128</v>
      </c>
    </row>
    <row r="31" spans="1:13">
      <c r="B31" s="193" t="s">
        <v>284</v>
      </c>
      <c r="C31" s="194">
        <f>38997.56972874+20623.66397</f>
        <v>59621.233698740005</v>
      </c>
      <c r="D31" s="194"/>
    </row>
    <row r="32" spans="1:13">
      <c r="B32" s="193" t="s">
        <v>286</v>
      </c>
      <c r="C32" s="194">
        <v>8848.0999999999985</v>
      </c>
      <c r="D32" s="194"/>
    </row>
    <row r="33" spans="1:25">
      <c r="A33" s="165"/>
      <c r="B33" s="194" t="s">
        <v>288</v>
      </c>
      <c r="C33" s="194">
        <v>396123.76432000002</v>
      </c>
      <c r="D33" s="194">
        <f>914493+25101+6278+517420.31</f>
        <v>1463292.31</v>
      </c>
    </row>
    <row r="34" spans="1:25" ht="15.75" thickBot="1">
      <c r="F34" s="1" t="s">
        <v>297</v>
      </c>
    </row>
    <row r="35" spans="1:25" ht="15.75" thickBot="1">
      <c r="B35" s="195" t="s">
        <v>289</v>
      </c>
      <c r="C35" s="188">
        <f>SUM(C30:C33)</f>
        <v>474890.20427074004</v>
      </c>
      <c r="F35" s="181" t="s">
        <v>298</v>
      </c>
      <c r="G35" s="189">
        <f>1-(C36/C27)</f>
        <v>-7.42756063510015E-2</v>
      </c>
    </row>
    <row r="36" spans="1:25" ht="15.75" thickBot="1">
      <c r="B36" s="195" t="s">
        <v>291</v>
      </c>
      <c r="C36" s="180">
        <f>C35/1000</f>
        <v>474.89020427074001</v>
      </c>
      <c r="F36" s="181" t="s">
        <v>292</v>
      </c>
      <c r="G36" s="189">
        <f>1-(C36/$C$9)</f>
        <v>0.11948294920251668</v>
      </c>
    </row>
    <row r="37" spans="1:25" ht="15.75" thickBot="1"/>
    <row r="38" spans="1:25" ht="15.75" thickBot="1">
      <c r="B38" s="155" t="s">
        <v>304</v>
      </c>
      <c r="C38" s="156" t="s">
        <v>276</v>
      </c>
      <c r="D38" s="157" t="s">
        <v>277</v>
      </c>
      <c r="F38" s="158" t="s">
        <v>278</v>
      </c>
      <c r="G38" s="159" t="s">
        <v>295</v>
      </c>
      <c r="H38" s="160" t="s">
        <v>280</v>
      </c>
    </row>
    <row r="39" spans="1:25" ht="15.75" thickBot="1">
      <c r="B39" s="196" t="s">
        <v>281</v>
      </c>
      <c r="C39" s="197">
        <v>3393.5954254500002</v>
      </c>
      <c r="D39" s="197"/>
      <c r="E39" t="s">
        <v>300</v>
      </c>
      <c r="F39" s="185">
        <v>15.7</v>
      </c>
      <c r="G39" s="185">
        <v>460.76</v>
      </c>
      <c r="H39" s="185">
        <v>138</v>
      </c>
      <c r="J39" t="s">
        <v>305</v>
      </c>
    </row>
    <row r="40" spans="1:25">
      <c r="B40" s="196" t="s">
        <v>284</v>
      </c>
      <c r="C40" s="197">
        <f>42495.7+10620.04</f>
        <v>53115.74</v>
      </c>
      <c r="D40" s="197"/>
    </row>
    <row r="41" spans="1:25">
      <c r="B41" s="196" t="s">
        <v>286</v>
      </c>
      <c r="C41" s="197">
        <f>159+45120</f>
        <v>45279</v>
      </c>
      <c r="D41" s="197"/>
    </row>
    <row r="42" spans="1:25" ht="15.75" thickBot="1">
      <c r="B42" s="197" t="s">
        <v>288</v>
      </c>
      <c r="C42" s="197">
        <v>393796.65100000001</v>
      </c>
      <c r="D42" s="197">
        <v>1634011</v>
      </c>
      <c r="F42" s="1" t="s">
        <v>297</v>
      </c>
    </row>
    <row r="43" spans="1:25" ht="15.75" thickBot="1">
      <c r="F43" s="181" t="s">
        <v>298</v>
      </c>
      <c r="G43" s="189">
        <f>1-(C44/C35)</f>
        <v>-4.3578035446087293E-2</v>
      </c>
    </row>
    <row r="44" spans="1:25" ht="15.75" thickBot="1">
      <c r="B44" s="198" t="s">
        <v>289</v>
      </c>
      <c r="C44" s="188">
        <f>SUM(C39:C42)</f>
        <v>495584.98642545001</v>
      </c>
      <c r="F44" s="181" t="s">
        <v>292</v>
      </c>
      <c r="G44" s="189">
        <f>1-(C45/$C$9)</f>
        <v>8.1111745951979564E-2</v>
      </c>
    </row>
    <row r="45" spans="1:25">
      <c r="B45" s="198" t="s">
        <v>291</v>
      </c>
      <c r="C45" s="180">
        <f>C44/1000</f>
        <v>495.58498642545004</v>
      </c>
    </row>
    <row r="47" spans="1:25">
      <c r="S47" s="199"/>
      <c r="T47" s="199"/>
      <c r="U47" s="199"/>
      <c r="V47" s="199"/>
      <c r="W47" s="199"/>
      <c r="X47" s="199"/>
      <c r="Y47" s="199"/>
    </row>
    <row r="48" spans="1:25" ht="15.75" thickBot="1">
      <c r="S48" s="199"/>
      <c r="T48" s="199"/>
      <c r="U48" s="199"/>
      <c r="V48" s="199"/>
      <c r="W48" s="199"/>
      <c r="X48" s="199"/>
      <c r="Y48" s="199"/>
    </row>
    <row r="49" spans="1:25" ht="15.75" thickBot="1">
      <c r="B49" s="155" t="s">
        <v>306</v>
      </c>
      <c r="C49" s="156" t="s">
        <v>276</v>
      </c>
      <c r="D49" s="157" t="s">
        <v>277</v>
      </c>
      <c r="F49" s="158" t="s">
        <v>278</v>
      </c>
      <c r="G49" s="159" t="s">
        <v>295</v>
      </c>
      <c r="H49" s="160" t="s">
        <v>280</v>
      </c>
      <c r="U49" s="19"/>
    </row>
    <row r="50" spans="1:25" ht="15.75" thickBot="1">
      <c r="B50" s="200" t="s">
        <v>281</v>
      </c>
      <c r="C50" s="201">
        <f>8.163*1000</f>
        <v>8163</v>
      </c>
      <c r="D50" s="202"/>
      <c r="E50" t="s">
        <v>307</v>
      </c>
      <c r="F50" s="203">
        <v>17.399999999999999</v>
      </c>
      <c r="G50" s="203">
        <f>G39</f>
        <v>460.76</v>
      </c>
      <c r="H50" s="203" t="s">
        <v>37</v>
      </c>
      <c r="T50" s="167"/>
      <c r="U50" s="204"/>
    </row>
    <row r="51" spans="1:25">
      <c r="B51" s="200" t="s">
        <v>284</v>
      </c>
      <c r="C51" s="201">
        <f>38.06988611*1000</f>
        <v>38069.886109999999</v>
      </c>
      <c r="D51" s="202"/>
      <c r="T51" s="167"/>
      <c r="U51" s="199"/>
    </row>
    <row r="52" spans="1:25">
      <c r="B52" s="200" t="s">
        <v>286</v>
      </c>
      <c r="C52" s="201">
        <f>0.3855*1000</f>
        <v>385.5</v>
      </c>
      <c r="D52" s="202"/>
      <c r="T52" s="167"/>
      <c r="U52" s="199"/>
    </row>
    <row r="53" spans="1:25">
      <c r="B53" s="202" t="s">
        <v>288</v>
      </c>
      <c r="C53" s="201">
        <f>176.998796199*1000</f>
        <v>176998.796199</v>
      </c>
      <c r="D53" s="202">
        <v>1554931.074</v>
      </c>
    </row>
    <row r="54" spans="1:25" ht="15.75" thickBot="1">
      <c r="D54" s="205" t="s">
        <v>308</v>
      </c>
      <c r="E54" s="206">
        <v>734434.83900000004</v>
      </c>
      <c r="F54" s="1" t="s">
        <v>297</v>
      </c>
    </row>
    <row r="55" spans="1:25" ht="15.75" thickBot="1">
      <c r="B55" s="200" t="s">
        <v>289</v>
      </c>
      <c r="C55" s="207">
        <f>SUM(C50:C53)</f>
        <v>223617.182309</v>
      </c>
      <c r="F55" s="181" t="s">
        <v>298</v>
      </c>
      <c r="G55" s="189">
        <f>1-(C56/C45)</f>
        <v>0.54878136256325361</v>
      </c>
      <c r="S55" s="199"/>
      <c r="T55" s="199"/>
      <c r="U55" s="199"/>
      <c r="V55" s="199"/>
      <c r="W55" s="199"/>
      <c r="X55" s="199"/>
      <c r="Y55" s="199"/>
    </row>
    <row r="56" spans="1:25" ht="15.75" thickBot="1">
      <c r="B56" s="200" t="s">
        <v>291</v>
      </c>
      <c r="C56" s="208">
        <f>C55/1000</f>
        <v>223.61718230899999</v>
      </c>
      <c r="F56" s="181" t="s">
        <v>292</v>
      </c>
      <c r="G56" s="189">
        <f>1-(C56/$C$9)</f>
        <v>0.58538049405182147</v>
      </c>
      <c r="S56" s="199"/>
      <c r="T56" s="199"/>
      <c r="U56" s="199"/>
      <c r="V56" s="199"/>
      <c r="W56" s="199"/>
      <c r="X56" s="199"/>
      <c r="Y56" s="199"/>
    </row>
    <row r="57" spans="1:25">
      <c r="U57" s="19"/>
    </row>
    <row r="58" spans="1:25">
      <c r="T58" s="167"/>
      <c r="U58" s="204"/>
    </row>
    <row r="59" spans="1:25">
      <c r="T59" s="167"/>
      <c r="U59" s="199"/>
      <c r="V59" s="167"/>
    </row>
    <row r="60" spans="1:25">
      <c r="T60" s="167"/>
      <c r="U60" s="199"/>
    </row>
    <row r="61" spans="1:25" ht="15.75" thickBot="1">
      <c r="A61" s="209" t="s">
        <v>309</v>
      </c>
      <c r="B61" s="193"/>
      <c r="C61" s="193"/>
      <c r="D61" s="193"/>
      <c r="E61" s="193"/>
      <c r="F61" s="193"/>
      <c r="G61" s="193"/>
      <c r="H61" s="193"/>
      <c r="I61" s="193"/>
    </row>
    <row r="62" spans="1:25" ht="15.75" thickBot="1">
      <c r="B62" s="210" t="s">
        <v>306</v>
      </c>
      <c r="C62" s="211" t="s">
        <v>276</v>
      </c>
      <c r="D62" s="212" t="s">
        <v>277</v>
      </c>
      <c r="E62" s="193"/>
      <c r="F62" s="213" t="s">
        <v>278</v>
      </c>
      <c r="G62" s="214" t="s">
        <v>295</v>
      </c>
      <c r="H62" s="215" t="s">
        <v>280</v>
      </c>
      <c r="I62" s="193"/>
    </row>
    <row r="63" spans="1:25" ht="15.75" thickBot="1">
      <c r="B63" s="193" t="s">
        <v>281</v>
      </c>
      <c r="C63" s="216">
        <v>8211.74</v>
      </c>
      <c r="D63" s="194"/>
      <c r="E63" s="193" t="s">
        <v>307</v>
      </c>
      <c r="F63" s="217">
        <v>17.399999999999999</v>
      </c>
      <c r="G63" s="217">
        <f>G50</f>
        <v>460.76</v>
      </c>
      <c r="H63" s="217" t="s">
        <v>37</v>
      </c>
      <c r="I63" s="193"/>
    </row>
    <row r="64" spans="1:25">
      <c r="B64" s="193" t="s">
        <v>284</v>
      </c>
      <c r="C64" s="216">
        <v>52270.02</v>
      </c>
      <c r="D64" s="194"/>
      <c r="E64" s="193"/>
      <c r="F64" s="193"/>
      <c r="G64" s="193"/>
      <c r="H64" s="193"/>
      <c r="I64" s="193"/>
    </row>
    <row r="65" spans="2:9">
      <c r="B65" s="193" t="s">
        <v>286</v>
      </c>
      <c r="C65" s="216">
        <v>15439.5</v>
      </c>
      <c r="D65" s="194"/>
      <c r="E65" s="193"/>
      <c r="F65" s="193"/>
      <c r="G65" s="193"/>
      <c r="H65" s="193"/>
      <c r="I65" s="193"/>
    </row>
    <row r="66" spans="2:9">
      <c r="B66" s="194" t="s">
        <v>288</v>
      </c>
      <c r="C66" s="216">
        <v>201969.58</v>
      </c>
      <c r="D66" s="194">
        <v>1554931.074</v>
      </c>
      <c r="E66" s="193"/>
      <c r="F66" s="193"/>
      <c r="G66" s="193"/>
      <c r="H66" s="193"/>
      <c r="I66" s="193"/>
    </row>
    <row r="67" spans="2:9" ht="15.75" thickBot="1">
      <c r="B67" s="193"/>
      <c r="C67" s="193"/>
      <c r="D67" s="218" t="s">
        <v>308</v>
      </c>
      <c r="E67" s="219">
        <v>734434.83900000004</v>
      </c>
      <c r="F67" s="220" t="s">
        <v>297</v>
      </c>
      <c r="G67" s="193"/>
      <c r="H67" s="193"/>
      <c r="I67" s="193"/>
    </row>
    <row r="68" spans="2:9" ht="15.75" thickBot="1">
      <c r="B68" s="193" t="s">
        <v>289</v>
      </c>
      <c r="C68" s="221">
        <f>SUM(C63:C66)</f>
        <v>277890.83999999997</v>
      </c>
      <c r="D68" s="193"/>
      <c r="E68" s="193"/>
      <c r="F68" s="210" t="s">
        <v>298</v>
      </c>
      <c r="G68" s="222">
        <f>1-(C68/C44)</f>
        <v>0.43926703267512601</v>
      </c>
      <c r="H68" s="193"/>
      <c r="I68" s="193"/>
    </row>
    <row r="69" spans="2:9" ht="15.75" thickBot="1">
      <c r="B69" s="193" t="s">
        <v>291</v>
      </c>
      <c r="C69" s="223">
        <f>C68/1000</f>
        <v>277.89083999999997</v>
      </c>
      <c r="D69" s="193"/>
      <c r="E69" s="193"/>
      <c r="F69" s="210" t="s">
        <v>292</v>
      </c>
      <c r="G69" s="222">
        <f>1-(C69/$C$9)</f>
        <v>0.48474906266768092</v>
      </c>
      <c r="H69" s="193"/>
      <c r="I69" s="193"/>
    </row>
  </sheetData>
  <protectedRanges>
    <protectedRange sqref="D33 D42 D53 D66" name="Rango1"/>
  </protectedRanges>
  <dataValidations count="1">
    <dataValidation operator="greaterThan" allowBlank="1" showInputMessage="1" showErrorMessage="1" sqref="D33 D42 D53 D66" xr:uid="{6B782C69-0E77-4252-B37C-4CEF8F2D0849}"/>
  </dataValidation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8797B-B6B5-4DFF-97EE-550E8FD5C9C4}">
  <dimension ref="B1:I6"/>
  <sheetViews>
    <sheetView workbookViewId="0">
      <selection activeCell="F11" sqref="F11"/>
    </sheetView>
  </sheetViews>
  <sheetFormatPr defaultColWidth="11.42578125" defaultRowHeight="15"/>
  <cols>
    <col min="2" max="2" width="39.5703125" style="19" customWidth="1"/>
    <col min="3" max="3" width="10.7109375" style="19" customWidth="1"/>
    <col min="4" max="4" width="10.5703125" style="19" customWidth="1"/>
    <col min="5" max="7" width="10.7109375" customWidth="1"/>
    <col min="8" max="8" width="10.42578125" customWidth="1"/>
    <col min="9" max="9" width="10.28515625" customWidth="1"/>
    <col min="10" max="10" width="12.7109375" customWidth="1"/>
  </cols>
  <sheetData>
    <row r="1" spans="2:9">
      <c r="B1" s="113"/>
      <c r="C1" s="97"/>
      <c r="D1" s="97"/>
    </row>
    <row r="2" spans="2:9">
      <c r="B2" s="228" t="s">
        <v>310</v>
      </c>
      <c r="C2" s="228"/>
      <c r="D2" s="228"/>
      <c r="E2" s="228"/>
      <c r="F2" s="228"/>
      <c r="G2" s="228"/>
      <c r="H2" s="228"/>
      <c r="I2" s="228"/>
    </row>
    <row r="3" spans="2:9" ht="15.75" thickBot="1">
      <c r="B3" s="1"/>
    </row>
    <row r="4" spans="2:9" ht="15.75" thickBot="1">
      <c r="B4" s="3"/>
      <c r="C4" s="62">
        <v>2021</v>
      </c>
      <c r="D4" s="62">
        <v>2022</v>
      </c>
      <c r="E4" s="62">
        <v>2023</v>
      </c>
      <c r="F4" s="62">
        <v>2024</v>
      </c>
      <c r="G4" s="62">
        <v>2025</v>
      </c>
    </row>
    <row r="5" spans="2:9" ht="22.15" customHeight="1" thickBot="1">
      <c r="B5" s="14" t="s">
        <v>311</v>
      </c>
      <c r="C5" s="13">
        <v>0</v>
      </c>
      <c r="D5" s="13">
        <v>18</v>
      </c>
      <c r="E5" s="13">
        <v>0</v>
      </c>
      <c r="F5" s="13">
        <v>8</v>
      </c>
      <c r="G5" s="13">
        <v>19</v>
      </c>
    </row>
    <row r="6" spans="2:9" ht="21" customHeight="1" thickBot="1">
      <c r="B6" s="14" t="s">
        <v>312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FD295-2066-44F1-9850-47A99707FBEC}">
  <dimension ref="B1:K10"/>
  <sheetViews>
    <sheetView workbookViewId="0">
      <selection activeCell="L14" sqref="L14"/>
    </sheetView>
  </sheetViews>
  <sheetFormatPr defaultColWidth="11.42578125" defaultRowHeight="15"/>
  <cols>
    <col min="2" max="2" width="15.28515625" style="19" customWidth="1"/>
    <col min="3" max="4" width="13.7109375" style="19" customWidth="1"/>
    <col min="5" max="5" width="13.85546875" customWidth="1"/>
    <col min="6" max="6" width="13.7109375" customWidth="1"/>
    <col min="7" max="11" width="10.7109375" customWidth="1"/>
  </cols>
  <sheetData>
    <row r="1" spans="2:11">
      <c r="B1" s="113"/>
      <c r="C1" s="97"/>
      <c r="D1" s="97"/>
    </row>
    <row r="2" spans="2:11">
      <c r="B2" s="20" t="s">
        <v>313</v>
      </c>
      <c r="C2" s="20"/>
      <c r="D2" s="20"/>
      <c r="E2" s="20"/>
      <c r="F2" s="20"/>
      <c r="G2" s="20"/>
      <c r="H2" s="20"/>
      <c r="I2" s="20"/>
    </row>
    <row r="3" spans="2:11" ht="15.75" thickBot="1">
      <c r="B3" s="1"/>
    </row>
    <row r="4" spans="2:11" ht="15.75" thickBot="1">
      <c r="B4" s="301" t="s">
        <v>106</v>
      </c>
      <c r="C4" s="303" t="s">
        <v>314</v>
      </c>
      <c r="D4" s="304"/>
      <c r="E4" s="304"/>
      <c r="F4" s="305"/>
      <c r="G4" s="303" t="s">
        <v>315</v>
      </c>
      <c r="H4" s="304"/>
      <c r="I4" s="305"/>
      <c r="J4" s="303" t="s">
        <v>316</v>
      </c>
      <c r="K4" s="305"/>
    </row>
    <row r="5" spans="2:11" ht="29.25" thickBot="1">
      <c r="B5" s="302"/>
      <c r="C5" s="132" t="s">
        <v>317</v>
      </c>
      <c r="D5" s="132" t="s">
        <v>318</v>
      </c>
      <c r="E5" s="132" t="s">
        <v>319</v>
      </c>
      <c r="F5" s="132" t="s">
        <v>320</v>
      </c>
      <c r="G5" s="132" t="s">
        <v>321</v>
      </c>
      <c r="H5" s="132" t="s">
        <v>322</v>
      </c>
      <c r="I5" s="132" t="s">
        <v>323</v>
      </c>
      <c r="J5" s="132" t="s">
        <v>324</v>
      </c>
      <c r="K5" s="132" t="s">
        <v>325</v>
      </c>
    </row>
    <row r="6" spans="2:11" ht="15.75" thickBot="1">
      <c r="B6" s="131">
        <v>2021</v>
      </c>
      <c r="C6" s="130">
        <v>0</v>
      </c>
      <c r="D6" s="130">
        <v>0</v>
      </c>
      <c r="E6" s="130">
        <v>0</v>
      </c>
      <c r="F6" s="130">
        <v>0</v>
      </c>
      <c r="G6" s="130">
        <v>0</v>
      </c>
      <c r="H6" s="130">
        <v>0</v>
      </c>
      <c r="I6" s="130">
        <v>0</v>
      </c>
      <c r="J6" s="130">
        <v>0</v>
      </c>
      <c r="K6" s="130">
        <v>0</v>
      </c>
    </row>
    <row r="7" spans="2:11" ht="15.75" thickBot="1">
      <c r="B7" s="131">
        <v>2022</v>
      </c>
      <c r="C7" s="130">
        <v>0</v>
      </c>
      <c r="D7" s="130">
        <v>0</v>
      </c>
      <c r="E7" s="130">
        <v>0</v>
      </c>
      <c r="F7" s="130">
        <v>0</v>
      </c>
      <c r="G7" s="130">
        <v>0</v>
      </c>
      <c r="H7" s="130">
        <v>0</v>
      </c>
      <c r="I7" s="130">
        <v>0</v>
      </c>
      <c r="J7" s="130">
        <v>0</v>
      </c>
      <c r="K7" s="130">
        <v>0</v>
      </c>
    </row>
    <row r="8" spans="2:11" ht="15.75" thickBot="1">
      <c r="B8" s="131">
        <v>2023</v>
      </c>
      <c r="C8" s="130">
        <v>0</v>
      </c>
      <c r="D8" s="130">
        <v>0</v>
      </c>
      <c r="E8" s="130">
        <v>0</v>
      </c>
      <c r="F8" s="130">
        <v>0</v>
      </c>
      <c r="G8" s="130">
        <v>0</v>
      </c>
      <c r="H8" s="130">
        <v>0</v>
      </c>
      <c r="I8" s="130">
        <v>0</v>
      </c>
      <c r="J8" s="130">
        <v>0</v>
      </c>
      <c r="K8" s="130">
        <v>0</v>
      </c>
    </row>
    <row r="9" spans="2:11" ht="15.75" thickBot="1">
      <c r="B9" s="131">
        <v>2024</v>
      </c>
      <c r="C9" s="130">
        <v>0</v>
      </c>
      <c r="D9" s="130">
        <v>0</v>
      </c>
      <c r="E9" s="130">
        <v>0</v>
      </c>
      <c r="F9" s="130">
        <v>0</v>
      </c>
      <c r="G9" s="130">
        <v>0</v>
      </c>
      <c r="H9" s="130">
        <v>0</v>
      </c>
      <c r="I9" s="130">
        <v>0</v>
      </c>
      <c r="J9" s="130">
        <v>0</v>
      </c>
      <c r="K9" s="130">
        <v>0</v>
      </c>
    </row>
    <row r="10" spans="2:11" ht="15.75" thickBot="1">
      <c r="B10" s="131">
        <v>2025</v>
      </c>
      <c r="C10" s="130">
        <v>0</v>
      </c>
      <c r="D10" s="130">
        <v>0</v>
      </c>
      <c r="E10" s="130">
        <v>0</v>
      </c>
      <c r="F10" s="130">
        <v>0</v>
      </c>
      <c r="G10" s="130">
        <v>0</v>
      </c>
      <c r="H10" s="130">
        <v>0</v>
      </c>
      <c r="I10" s="130">
        <v>0</v>
      </c>
      <c r="J10" s="130">
        <v>0</v>
      </c>
      <c r="K10" s="130">
        <v>0</v>
      </c>
    </row>
  </sheetData>
  <mergeCells count="4">
    <mergeCell ref="B4:B5"/>
    <mergeCell ref="C4:F4"/>
    <mergeCell ref="G4:I4"/>
    <mergeCell ref="J4:K4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3CF73-8CA8-4551-A5C5-A262D5E06C7C}">
  <dimension ref="B1:I9"/>
  <sheetViews>
    <sheetView workbookViewId="0">
      <selection activeCell="B15" sqref="B15"/>
    </sheetView>
  </sheetViews>
  <sheetFormatPr defaultColWidth="11.42578125" defaultRowHeight="15"/>
  <cols>
    <col min="2" max="2" width="48" style="19" customWidth="1"/>
    <col min="3" max="4" width="13.7109375" style="19" customWidth="1"/>
    <col min="5" max="5" width="13.85546875" customWidth="1"/>
    <col min="6" max="6" width="13.7109375" customWidth="1"/>
    <col min="7" max="11" width="10.7109375" customWidth="1"/>
  </cols>
  <sheetData>
    <row r="1" spans="2:9">
      <c r="B1" s="113"/>
      <c r="C1" s="97"/>
      <c r="D1" s="97"/>
    </row>
    <row r="2" spans="2:9">
      <c r="B2" s="20" t="s">
        <v>326</v>
      </c>
      <c r="C2" s="20"/>
      <c r="D2" s="20"/>
      <c r="E2" s="20"/>
      <c r="F2" s="20"/>
      <c r="G2" s="20"/>
      <c r="H2" s="20"/>
      <c r="I2" s="20"/>
    </row>
    <row r="3" spans="2:9" ht="15.75" thickBot="1">
      <c r="B3" s="1"/>
    </row>
    <row r="4" spans="2:9" ht="15.75" thickBot="1">
      <c r="B4" s="137" t="s">
        <v>327</v>
      </c>
      <c r="C4" s="64">
        <v>2021</v>
      </c>
      <c r="D4" s="64">
        <v>2022</v>
      </c>
      <c r="E4" s="64">
        <v>2023</v>
      </c>
      <c r="F4" s="64">
        <v>2024</v>
      </c>
      <c r="G4" s="64">
        <v>2025</v>
      </c>
    </row>
    <row r="5" spans="2:9" ht="17.25" thickBot="1">
      <c r="B5" s="133" t="s">
        <v>328</v>
      </c>
      <c r="C5" s="134">
        <v>74639</v>
      </c>
      <c r="D5" s="134">
        <v>94389</v>
      </c>
      <c r="E5" s="134">
        <v>95595</v>
      </c>
      <c r="F5" s="135">
        <v>82732</v>
      </c>
      <c r="G5" s="135">
        <v>122739</v>
      </c>
    </row>
    <row r="6" spans="2:9" ht="39.6" customHeight="1" thickBot="1">
      <c r="B6" s="136" t="s">
        <v>329</v>
      </c>
      <c r="C6" s="134">
        <v>1744225</v>
      </c>
      <c r="D6" s="134">
        <v>1744225</v>
      </c>
      <c r="E6" s="134">
        <v>1744225</v>
      </c>
      <c r="F6" s="134">
        <v>1744225</v>
      </c>
      <c r="G6" s="134">
        <v>1744225</v>
      </c>
    </row>
    <row r="7" spans="2:9" ht="17.25" thickBot="1">
      <c r="B7" s="133" t="s">
        <v>330</v>
      </c>
      <c r="C7" s="63">
        <v>4.2000000000000003E-2</v>
      </c>
      <c r="D7" s="63">
        <v>5.3999999999999999E-2</v>
      </c>
      <c r="E7" s="63">
        <v>5.3999999999999999E-2</v>
      </c>
      <c r="F7" s="63">
        <v>4.7E-2</v>
      </c>
      <c r="G7" s="63">
        <v>7.0000000000000007E-2</v>
      </c>
    </row>
    <row r="9" spans="2:9">
      <c r="B9" s="100" t="s">
        <v>331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D2996-C6D0-4134-AA36-94998290B6AB}">
  <dimension ref="B1:C9"/>
  <sheetViews>
    <sheetView workbookViewId="0">
      <selection activeCell="C13" sqref="C13"/>
    </sheetView>
  </sheetViews>
  <sheetFormatPr defaultColWidth="11.42578125" defaultRowHeight="15"/>
  <cols>
    <col min="2" max="2" width="2.28515625" bestFit="1" customWidth="1"/>
    <col min="3" max="3" width="125" customWidth="1"/>
  </cols>
  <sheetData>
    <row r="1" spans="2:3" ht="30.75" thickBot="1">
      <c r="C1" s="7" t="s">
        <v>19</v>
      </c>
    </row>
    <row r="2" spans="2:3" ht="15.75" thickBot="1">
      <c r="B2" s="3" t="s">
        <v>1</v>
      </c>
      <c r="C2" s="4" t="s">
        <v>20</v>
      </c>
    </row>
    <row r="3" spans="2:3" ht="29.25" thickBot="1">
      <c r="B3" s="5" t="s">
        <v>1</v>
      </c>
      <c r="C3" s="6" t="s">
        <v>21</v>
      </c>
    </row>
    <row r="4" spans="2:3" ht="15.75" thickBot="1">
      <c r="B4" s="5" t="s">
        <v>1</v>
      </c>
      <c r="C4" s="6" t="s">
        <v>22</v>
      </c>
    </row>
    <row r="5" spans="2:3" ht="15.75" thickBot="1">
      <c r="B5" s="5" t="s">
        <v>1</v>
      </c>
      <c r="C5" s="6" t="s">
        <v>23</v>
      </c>
    </row>
    <row r="6" spans="2:3" ht="15.75" thickBot="1">
      <c r="B6" s="5" t="s">
        <v>1</v>
      </c>
      <c r="C6" s="6" t="s">
        <v>24</v>
      </c>
    </row>
    <row r="7" spans="2:3" ht="15.75" thickBot="1">
      <c r="B7" s="5" t="s">
        <v>1</v>
      </c>
      <c r="C7" s="6" t="s">
        <v>25</v>
      </c>
    </row>
    <row r="8" spans="2:3" ht="15.75" thickBot="1">
      <c r="B8" s="5" t="s">
        <v>1</v>
      </c>
      <c r="C8" s="6" t="s">
        <v>26</v>
      </c>
    </row>
    <row r="9" spans="2:3" ht="15.75" thickBot="1">
      <c r="B9" s="5" t="s">
        <v>1</v>
      </c>
      <c r="C9" s="6" t="s">
        <v>27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947B-10E7-4CDA-B478-CA5A65D126A3}">
  <dimension ref="B1:I9"/>
  <sheetViews>
    <sheetView workbookViewId="0">
      <selection activeCell="F7" sqref="F7"/>
    </sheetView>
  </sheetViews>
  <sheetFormatPr defaultColWidth="11.42578125" defaultRowHeight="15"/>
  <cols>
    <col min="2" max="2" width="30.28515625" style="19" customWidth="1"/>
    <col min="3" max="4" width="13.7109375" style="19" customWidth="1"/>
    <col min="5" max="5" width="13.85546875" customWidth="1"/>
    <col min="6" max="6" width="13.7109375" customWidth="1"/>
    <col min="7" max="11" width="10.7109375" customWidth="1"/>
  </cols>
  <sheetData>
    <row r="1" spans="2:9">
      <c r="B1" s="113"/>
      <c r="C1" s="97"/>
      <c r="D1" s="97"/>
    </row>
    <row r="2" spans="2:9">
      <c r="B2" s="20" t="s">
        <v>332</v>
      </c>
      <c r="C2" s="20"/>
      <c r="D2" s="20"/>
      <c r="E2" s="20"/>
      <c r="F2" s="20"/>
      <c r="G2" s="20"/>
      <c r="H2" s="20"/>
      <c r="I2" s="20"/>
    </row>
    <row r="3" spans="2:9" ht="15.75" thickBot="1">
      <c r="B3" s="1"/>
    </row>
    <row r="4" spans="2:9" ht="15.75" thickBot="1">
      <c r="B4" s="137" t="s">
        <v>333</v>
      </c>
      <c r="C4" s="137">
        <v>2021</v>
      </c>
      <c r="D4" s="137">
        <v>2022</v>
      </c>
      <c r="E4" s="137">
        <v>2023</v>
      </c>
      <c r="F4" s="137">
        <v>2024</v>
      </c>
      <c r="G4" s="137">
        <v>2025</v>
      </c>
    </row>
    <row r="5" spans="2:9" ht="17.25" thickBot="1">
      <c r="B5" s="133" t="s">
        <v>334</v>
      </c>
      <c r="C5" s="134">
        <v>74639</v>
      </c>
      <c r="D5" s="134">
        <v>94389</v>
      </c>
      <c r="E5" s="134">
        <v>95595</v>
      </c>
      <c r="F5" s="134">
        <v>82732</v>
      </c>
      <c r="G5" s="134">
        <v>122739</v>
      </c>
    </row>
    <row r="6" spans="2:9" ht="15.75" thickBot="1">
      <c r="B6" s="133" t="s">
        <v>63</v>
      </c>
      <c r="C6" s="63">
        <v>1.403</v>
      </c>
      <c r="D6" s="63">
        <v>26.46</v>
      </c>
      <c r="E6" s="63">
        <v>1.27</v>
      </c>
      <c r="F6" s="63">
        <v>-13.45</v>
      </c>
      <c r="G6" s="63">
        <v>48.35</v>
      </c>
    </row>
    <row r="7" spans="2:9" ht="15.75" thickBot="1">
      <c r="B7" s="133" t="s">
        <v>335</v>
      </c>
      <c r="C7" s="138">
        <v>19.27</v>
      </c>
      <c r="D7" s="138">
        <v>22.6</v>
      </c>
      <c r="E7" s="138">
        <v>23.6</v>
      </c>
      <c r="F7" s="139">
        <v>25.3</v>
      </c>
      <c r="G7" s="139">
        <v>11.7</v>
      </c>
      <c r="H7" s="1" t="s">
        <v>336</v>
      </c>
    </row>
    <row r="9" spans="2:9">
      <c r="B9" s="306" t="s">
        <v>337</v>
      </c>
      <c r="C9" s="306"/>
      <c r="D9" s="306"/>
      <c r="E9" s="306"/>
      <c r="F9" s="306"/>
    </row>
  </sheetData>
  <mergeCells count="1">
    <mergeCell ref="B9:F9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43DD7-D6D5-4CF6-A78A-8CCD4F91AD13}">
  <dimension ref="B1:I9"/>
  <sheetViews>
    <sheetView workbookViewId="0">
      <selection activeCell="B12" sqref="B12"/>
    </sheetView>
  </sheetViews>
  <sheetFormatPr defaultColWidth="11.42578125" defaultRowHeight="15"/>
  <cols>
    <col min="2" max="2" width="37.42578125" style="19" customWidth="1"/>
    <col min="3" max="4" width="13.7109375" style="19" customWidth="1"/>
    <col min="5" max="5" width="13.85546875" customWidth="1"/>
    <col min="6" max="6" width="13.7109375" customWidth="1"/>
    <col min="7" max="11" width="10.7109375" customWidth="1"/>
  </cols>
  <sheetData>
    <row r="1" spans="2:9">
      <c r="B1" s="113"/>
      <c r="C1" s="97"/>
      <c r="D1" s="97"/>
    </row>
    <row r="2" spans="2:9">
      <c r="B2" s="20" t="s">
        <v>338</v>
      </c>
      <c r="C2" s="20"/>
      <c r="D2" s="20"/>
      <c r="E2" s="20"/>
      <c r="F2" s="20"/>
      <c r="G2" s="20"/>
      <c r="H2" s="20"/>
      <c r="I2" s="20"/>
    </row>
    <row r="3" spans="2:9" ht="15.75" thickBot="1"/>
    <row r="4" spans="2:9" ht="15.75" thickBot="1">
      <c r="B4" s="137" t="s">
        <v>339</v>
      </c>
      <c r="C4" s="64">
        <v>2021</v>
      </c>
      <c r="D4" s="64">
        <v>2022</v>
      </c>
      <c r="E4" s="64">
        <v>2023</v>
      </c>
      <c r="F4" s="64">
        <v>2024</v>
      </c>
      <c r="G4" s="64">
        <v>2025</v>
      </c>
    </row>
    <row r="5" spans="2:9" ht="17.25" thickBot="1">
      <c r="B5" s="133" t="s">
        <v>340</v>
      </c>
      <c r="C5" s="135">
        <v>128937</v>
      </c>
      <c r="D5" s="135">
        <v>153567</v>
      </c>
      <c r="E5" s="135">
        <v>571929</v>
      </c>
      <c r="F5" s="135">
        <v>136399</v>
      </c>
      <c r="G5" s="134">
        <v>545597</v>
      </c>
    </row>
    <row r="6" spans="2:9" ht="17.25" thickBot="1">
      <c r="B6" s="133" t="s">
        <v>341</v>
      </c>
      <c r="C6" s="135">
        <v>258318</v>
      </c>
      <c r="D6" s="135">
        <v>265342</v>
      </c>
      <c r="E6" s="135">
        <v>225021</v>
      </c>
      <c r="F6" s="135">
        <v>300903</v>
      </c>
      <c r="G6" s="134">
        <v>428098</v>
      </c>
    </row>
    <row r="7" spans="2:9" ht="17.25" thickBot="1">
      <c r="B7" s="133" t="s">
        <v>342</v>
      </c>
      <c r="C7" s="134">
        <v>387255</v>
      </c>
      <c r="D7" s="134">
        <v>418909</v>
      </c>
      <c r="E7" s="134">
        <v>961938</v>
      </c>
      <c r="F7" s="134">
        <v>437302</v>
      </c>
      <c r="G7" s="134">
        <v>973695</v>
      </c>
    </row>
    <row r="8" spans="2:9" ht="17.25" thickBot="1">
      <c r="B8" s="133" t="s">
        <v>343</v>
      </c>
      <c r="C8" s="134">
        <v>3110000</v>
      </c>
      <c r="D8" s="134">
        <v>2705700</v>
      </c>
      <c r="E8" s="134">
        <v>2705700</v>
      </c>
      <c r="F8" s="134">
        <v>2777500</v>
      </c>
      <c r="G8" s="134">
        <v>2777500</v>
      </c>
    </row>
    <row r="9" spans="2:9" ht="31.5" thickBot="1">
      <c r="B9" s="133" t="s">
        <v>344</v>
      </c>
      <c r="C9" s="63">
        <v>0.12</v>
      </c>
      <c r="D9" s="63">
        <v>9.8000000000000004E-2</v>
      </c>
      <c r="E9" s="63">
        <v>0.35499999999999998</v>
      </c>
      <c r="F9" s="63">
        <v>0.157</v>
      </c>
      <c r="G9" s="63">
        <v>0.35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1128A-C342-4D15-8EB1-0EC1C577AD94}">
  <dimension ref="B1:I9"/>
  <sheetViews>
    <sheetView workbookViewId="0">
      <selection activeCell="B15" sqref="B15"/>
    </sheetView>
  </sheetViews>
  <sheetFormatPr defaultColWidth="11.42578125" defaultRowHeight="15"/>
  <cols>
    <col min="2" max="2" width="37.42578125" style="19" customWidth="1"/>
    <col min="3" max="4" width="13.7109375" style="19" customWidth="1"/>
    <col min="5" max="5" width="13.85546875" customWidth="1"/>
    <col min="6" max="6" width="13.7109375" customWidth="1"/>
    <col min="7" max="11" width="10.7109375" customWidth="1"/>
  </cols>
  <sheetData>
    <row r="1" spans="2:9">
      <c r="B1" s="113"/>
      <c r="C1" s="97"/>
      <c r="D1" s="97"/>
    </row>
    <row r="2" spans="2:9">
      <c r="B2" s="20" t="s">
        <v>345</v>
      </c>
      <c r="C2" s="20"/>
      <c r="D2" s="20"/>
      <c r="E2" s="20"/>
      <c r="F2" s="20"/>
      <c r="G2" s="20"/>
      <c r="H2" s="20"/>
      <c r="I2" s="20"/>
    </row>
    <row r="3" spans="2:9" ht="15.75" thickBot="1"/>
    <row r="4" spans="2:9" ht="30.75" thickBot="1">
      <c r="B4" s="64" t="s">
        <v>346</v>
      </c>
      <c r="C4" s="137">
        <v>2024</v>
      </c>
      <c r="D4" s="137">
        <v>2025</v>
      </c>
      <c r="E4" s="64" t="s">
        <v>63</v>
      </c>
    </row>
    <row r="5" spans="2:9" ht="15.75" thickBot="1">
      <c r="B5" s="3" t="s">
        <v>347</v>
      </c>
      <c r="C5" s="140">
        <v>1016.31</v>
      </c>
      <c r="D5" s="140">
        <v>1012.21</v>
      </c>
      <c r="E5" s="63">
        <v>-0.4</v>
      </c>
    </row>
    <row r="6" spans="2:9" ht="17.25" thickBot="1">
      <c r="B6" s="3" t="s">
        <v>348</v>
      </c>
      <c r="C6" s="141">
        <v>24.77</v>
      </c>
      <c r="D6" s="141">
        <v>24.67</v>
      </c>
      <c r="E6" s="63">
        <v>-0.4</v>
      </c>
    </row>
    <row r="7" spans="2:9" ht="17.25" thickBot="1">
      <c r="B7" s="3" t="s">
        <v>349</v>
      </c>
      <c r="C7" s="142">
        <v>2777500</v>
      </c>
      <c r="D7" s="142">
        <v>2777500</v>
      </c>
      <c r="E7" s="63" t="s">
        <v>37</v>
      </c>
    </row>
    <row r="8" spans="2:9" ht="18.75" thickBot="1">
      <c r="B8" s="3" t="s">
        <v>350</v>
      </c>
      <c r="C8" s="141" t="s">
        <v>351</v>
      </c>
      <c r="D8" s="141" t="s">
        <v>352</v>
      </c>
      <c r="E8" s="63">
        <v>-0.27</v>
      </c>
    </row>
    <row r="9" spans="2:9" ht="18.75" thickBot="1">
      <c r="B9" s="3" t="s">
        <v>353</v>
      </c>
      <c r="C9" s="141" t="s">
        <v>354</v>
      </c>
      <c r="D9" s="141" t="s">
        <v>355</v>
      </c>
      <c r="E9" s="63">
        <v>-16.2</v>
      </c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903AC-4E73-4E1F-AA32-A57F80623CE6}">
  <dimension ref="B1:I9"/>
  <sheetViews>
    <sheetView workbookViewId="0">
      <selection activeCell="B17" sqref="B17"/>
    </sheetView>
  </sheetViews>
  <sheetFormatPr defaultColWidth="11.42578125" defaultRowHeight="15"/>
  <cols>
    <col min="2" max="2" width="37.42578125" style="19" customWidth="1"/>
    <col min="3" max="4" width="13.7109375" style="19" customWidth="1"/>
    <col min="5" max="5" width="13.85546875" customWidth="1"/>
    <col min="6" max="6" width="13.7109375" customWidth="1"/>
    <col min="7" max="11" width="10.7109375" customWidth="1"/>
  </cols>
  <sheetData>
    <row r="1" spans="2:9">
      <c r="B1" s="113"/>
      <c r="C1" s="97"/>
      <c r="D1" s="97"/>
    </row>
    <row r="2" spans="2:9">
      <c r="B2" s="20" t="s">
        <v>356</v>
      </c>
      <c r="C2" s="20"/>
      <c r="D2" s="20"/>
      <c r="E2" s="20"/>
      <c r="F2" s="20"/>
      <c r="G2" s="20"/>
      <c r="H2" s="20"/>
      <c r="I2" s="20"/>
    </row>
    <row r="3" spans="2:9" ht="15.75" thickBot="1"/>
    <row r="4" spans="2:9" ht="15.75" thickBot="1">
      <c r="B4" s="64" t="s">
        <v>357</v>
      </c>
      <c r="C4" s="64" t="s">
        <v>358</v>
      </c>
    </row>
    <row r="5" spans="2:9" ht="15.75" thickBot="1">
      <c r="B5" s="3" t="s">
        <v>359</v>
      </c>
      <c r="C5" s="63">
        <v>8.11</v>
      </c>
    </row>
    <row r="6" spans="2:9" ht="15.75" thickBot="1">
      <c r="B6" s="3" t="s">
        <v>360</v>
      </c>
      <c r="C6" s="63">
        <v>74.39</v>
      </c>
    </row>
    <row r="7" spans="2:9" ht="15.75" thickBot="1">
      <c r="B7" s="3" t="s">
        <v>361</v>
      </c>
      <c r="C7" s="63">
        <v>17.5</v>
      </c>
    </row>
    <row r="8" spans="2:9" ht="15.75" thickBot="1">
      <c r="B8" s="133" t="s">
        <v>362</v>
      </c>
      <c r="C8" s="63">
        <v>0</v>
      </c>
    </row>
    <row r="9" spans="2:9" ht="15.75" thickBot="1">
      <c r="B9" s="3" t="s">
        <v>363</v>
      </c>
      <c r="C9" s="63">
        <v>0</v>
      </c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20EBC-1FB6-47F1-A3ED-D43184812915}">
  <dimension ref="B1:I9"/>
  <sheetViews>
    <sheetView workbookViewId="0">
      <selection activeCell="C15" sqref="C15"/>
    </sheetView>
  </sheetViews>
  <sheetFormatPr defaultColWidth="11.42578125" defaultRowHeight="15"/>
  <cols>
    <col min="2" max="2" width="48.28515625" style="19" customWidth="1"/>
    <col min="3" max="4" width="13.7109375" style="19" customWidth="1"/>
    <col min="5" max="7" width="13.7109375" customWidth="1"/>
    <col min="8" max="11" width="10.7109375" customWidth="1"/>
  </cols>
  <sheetData>
    <row r="1" spans="2:9">
      <c r="B1" s="113"/>
      <c r="C1" s="97"/>
      <c r="D1" s="97"/>
    </row>
    <row r="2" spans="2:9" ht="16.5">
      <c r="B2" s="20" t="s">
        <v>364</v>
      </c>
      <c r="C2" s="20"/>
      <c r="D2" s="20"/>
      <c r="E2" s="20"/>
      <c r="F2" s="20"/>
      <c r="G2" s="20"/>
      <c r="H2" s="20"/>
      <c r="I2" s="20"/>
    </row>
    <row r="3" spans="2:9" ht="15.75" thickBot="1"/>
    <row r="4" spans="2:9" ht="15.75" thickBot="1">
      <c r="B4" s="3"/>
      <c r="C4" s="64">
        <v>2021</v>
      </c>
      <c r="D4" s="64">
        <v>2022</v>
      </c>
      <c r="E4" s="64">
        <v>2023</v>
      </c>
      <c r="F4" s="64">
        <v>2024</v>
      </c>
      <c r="G4" s="64">
        <v>2025</v>
      </c>
    </row>
    <row r="5" spans="2:9" ht="14.45" customHeight="1" thickBot="1">
      <c r="B5" s="136" t="s">
        <v>365</v>
      </c>
      <c r="C5" s="143">
        <v>11762.59</v>
      </c>
      <c r="D5" s="143">
        <v>11779.16</v>
      </c>
      <c r="E5" s="143">
        <v>11839.74</v>
      </c>
      <c r="F5" s="143">
        <v>10875.29</v>
      </c>
      <c r="G5" s="143">
        <v>10840.06</v>
      </c>
    </row>
    <row r="6" spans="2:9" ht="14.45" customHeight="1" thickBot="1">
      <c r="B6" s="136" t="s">
        <v>366</v>
      </c>
      <c r="C6" s="134">
        <v>3267386</v>
      </c>
      <c r="D6" s="134">
        <v>3271990</v>
      </c>
      <c r="E6" s="134">
        <v>3288816</v>
      </c>
      <c r="F6" s="134">
        <v>3020913</v>
      </c>
      <c r="G6" s="134">
        <v>3011128</v>
      </c>
    </row>
    <row r="7" spans="2:9" ht="14.45" customHeight="1" thickBot="1">
      <c r="B7" s="136" t="s">
        <v>343</v>
      </c>
      <c r="C7" s="134">
        <v>3110000</v>
      </c>
      <c r="D7" s="134">
        <v>2705700</v>
      </c>
      <c r="E7" s="134">
        <v>2705700</v>
      </c>
      <c r="F7" s="134">
        <v>2777500</v>
      </c>
      <c r="G7" s="134">
        <v>2777500</v>
      </c>
    </row>
    <row r="8" spans="2:9" ht="14.45" customHeight="1" thickBot="1">
      <c r="B8" s="136" t="s">
        <v>367</v>
      </c>
      <c r="C8" s="63">
        <v>3.7799999999999999E-3</v>
      </c>
      <c r="D8" s="63">
        <v>4.3E-3</v>
      </c>
      <c r="E8" s="63">
        <v>4.4000000000000003E-3</v>
      </c>
      <c r="F8" s="63">
        <v>4.0000000000000001E-3</v>
      </c>
      <c r="G8" s="63">
        <v>3.8999999999999998E-3</v>
      </c>
    </row>
    <row r="9" spans="2:9" ht="14.45" customHeight="1" thickBot="1">
      <c r="B9" s="136" t="s">
        <v>368</v>
      </c>
      <c r="C9" s="63">
        <v>1.05</v>
      </c>
      <c r="D9" s="63">
        <v>1.2090000000000001</v>
      </c>
      <c r="E9" s="63">
        <v>1.21</v>
      </c>
      <c r="F9" s="63">
        <v>1.1100000000000001</v>
      </c>
      <c r="G9" s="63">
        <v>1.08</v>
      </c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266B0-ECEC-4A9E-A3C6-6F3E66E183B5}">
  <dimension ref="B1:I13"/>
  <sheetViews>
    <sheetView workbookViewId="0">
      <selection activeCell="B17" sqref="B17"/>
    </sheetView>
  </sheetViews>
  <sheetFormatPr defaultColWidth="11.42578125" defaultRowHeight="15"/>
  <cols>
    <col min="2" max="2" width="30.42578125" style="19" customWidth="1"/>
    <col min="3" max="4" width="13.7109375" style="19" customWidth="1"/>
    <col min="5" max="5" width="13.7109375" customWidth="1"/>
    <col min="6" max="6" width="13.85546875" customWidth="1"/>
    <col min="7" max="7" width="13.7109375" customWidth="1"/>
    <col min="8" max="11" width="10.7109375" customWidth="1"/>
  </cols>
  <sheetData>
    <row r="1" spans="2:9">
      <c r="B1" s="113"/>
      <c r="C1" s="97"/>
      <c r="D1" s="97"/>
    </row>
    <row r="2" spans="2:9">
      <c r="B2" s="20" t="s">
        <v>369</v>
      </c>
      <c r="C2" s="20"/>
      <c r="D2" s="20"/>
      <c r="E2" s="20"/>
      <c r="F2" s="20"/>
      <c r="G2" s="20"/>
      <c r="H2" s="20"/>
      <c r="I2" s="20"/>
    </row>
    <row r="3" spans="2:9" ht="15.75" thickBot="1"/>
    <row r="4" spans="2:9" ht="15.75" thickBot="1">
      <c r="B4" s="3"/>
      <c r="C4" s="64">
        <v>2021</v>
      </c>
      <c r="D4" s="64">
        <v>2022</v>
      </c>
      <c r="E4" s="64">
        <v>2023</v>
      </c>
      <c r="F4" s="64">
        <v>2024</v>
      </c>
      <c r="G4" s="64">
        <v>2025</v>
      </c>
    </row>
    <row r="5" spans="2:9" ht="15.75" thickBot="1">
      <c r="B5" s="8" t="s">
        <v>370</v>
      </c>
      <c r="C5" s="143">
        <v>5134.4399999999996</v>
      </c>
      <c r="D5" s="143">
        <v>5267.84</v>
      </c>
      <c r="E5" s="63">
        <v>5846.61</v>
      </c>
      <c r="F5" s="143">
        <v>5596.51</v>
      </c>
      <c r="G5" s="143">
        <v>5929.02</v>
      </c>
    </row>
    <row r="6" spans="2:9" ht="15.75" thickBot="1">
      <c r="B6" s="8" t="s">
        <v>371</v>
      </c>
      <c r="C6" s="134">
        <v>1426236</v>
      </c>
      <c r="D6" s="134">
        <v>1463291</v>
      </c>
      <c r="E6" s="134">
        <v>1623228</v>
      </c>
      <c r="F6" s="134">
        <v>1554585</v>
      </c>
      <c r="G6" s="134">
        <v>1646950</v>
      </c>
    </row>
    <row r="7" spans="2:9" ht="15.75" thickBot="1">
      <c r="B7" s="8" t="s">
        <v>372</v>
      </c>
      <c r="C7" s="63">
        <v>-6.47</v>
      </c>
      <c r="D7" s="63">
        <v>2.59</v>
      </c>
      <c r="E7" s="63">
        <v>10.92</v>
      </c>
      <c r="F7" s="63">
        <v>-4.22</v>
      </c>
      <c r="G7" s="63">
        <v>5.94</v>
      </c>
    </row>
    <row r="8" spans="2:9" ht="31.5" thickBot="1">
      <c r="B8" s="8" t="s">
        <v>373</v>
      </c>
      <c r="C8" s="134">
        <v>3110000</v>
      </c>
      <c r="D8" s="134">
        <v>2705700</v>
      </c>
      <c r="E8" s="134">
        <v>2705700</v>
      </c>
      <c r="F8" s="134">
        <v>2777500</v>
      </c>
      <c r="G8" s="134">
        <v>2777500</v>
      </c>
    </row>
    <row r="9" spans="2:9" ht="17.25" thickBot="1">
      <c r="B9" s="8" t="s">
        <v>350</v>
      </c>
      <c r="C9" s="63">
        <v>1.65E-3</v>
      </c>
      <c r="D9" s="63">
        <v>1.9E-3</v>
      </c>
      <c r="E9" s="63">
        <v>2.0999999999999999E-3</v>
      </c>
      <c r="F9" s="63">
        <v>2E-3</v>
      </c>
      <c r="G9" s="63">
        <v>2E-3</v>
      </c>
    </row>
    <row r="10" spans="2:9" ht="17.25" thickBot="1">
      <c r="B10" s="8" t="s">
        <v>374</v>
      </c>
      <c r="C10" s="63">
        <v>0.45800000000000002</v>
      </c>
      <c r="D10" s="63">
        <v>0.54</v>
      </c>
      <c r="E10" s="63">
        <v>0.59899999999999998</v>
      </c>
      <c r="F10" s="63">
        <v>0.55900000000000005</v>
      </c>
      <c r="G10" s="63">
        <v>0.59199999999999997</v>
      </c>
    </row>
    <row r="12" spans="2:9" ht="14.45" customHeight="1">
      <c r="B12" s="307" t="s">
        <v>375</v>
      </c>
      <c r="C12" s="307"/>
      <c r="D12" s="307"/>
      <c r="E12" s="307"/>
      <c r="F12" s="307"/>
      <c r="G12" s="307"/>
      <c r="H12" s="307"/>
    </row>
    <row r="13" spans="2:9">
      <c r="B13" s="307"/>
      <c r="C13" s="307"/>
      <c r="D13" s="307"/>
      <c r="E13" s="307"/>
      <c r="F13" s="307"/>
      <c r="G13" s="307"/>
      <c r="H13" s="307"/>
    </row>
  </sheetData>
  <mergeCells count="1">
    <mergeCell ref="B12:H13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4424F-F978-4B59-BFD5-EE2D252B1C9C}">
  <dimension ref="B1:I7"/>
  <sheetViews>
    <sheetView workbookViewId="0">
      <selection activeCell="G10" sqref="G10"/>
    </sheetView>
  </sheetViews>
  <sheetFormatPr defaultColWidth="11.42578125" defaultRowHeight="15"/>
  <cols>
    <col min="2" max="2" width="21.28515625" style="19" customWidth="1"/>
    <col min="3" max="3" width="13.85546875" style="19" customWidth="1"/>
    <col min="4" max="4" width="13.7109375" style="19" customWidth="1"/>
    <col min="5" max="7" width="13.7109375" customWidth="1"/>
    <col min="8" max="11" width="10.7109375" customWidth="1"/>
  </cols>
  <sheetData>
    <row r="1" spans="2:9">
      <c r="B1" s="113"/>
      <c r="C1" s="97"/>
      <c r="D1" s="97"/>
    </row>
    <row r="2" spans="2:9">
      <c r="B2" s="20" t="s">
        <v>376</v>
      </c>
      <c r="C2" s="20"/>
      <c r="D2" s="20"/>
      <c r="E2" s="20"/>
      <c r="F2" s="20"/>
      <c r="G2" s="20"/>
      <c r="H2" s="20"/>
      <c r="I2" s="20"/>
    </row>
    <row r="4" spans="2:9" ht="15.75" thickBot="1"/>
    <row r="5" spans="2:9" ht="15.75" thickBot="1">
      <c r="B5" s="3"/>
      <c r="C5" s="64">
        <v>2021</v>
      </c>
      <c r="D5" s="64">
        <v>2022</v>
      </c>
      <c r="E5" s="64">
        <v>2023</v>
      </c>
      <c r="F5" s="64">
        <v>2024</v>
      </c>
      <c r="G5" s="64">
        <v>2025</v>
      </c>
    </row>
    <row r="6" spans="2:9" ht="15.75" thickBot="1">
      <c r="B6" s="3" t="s">
        <v>377</v>
      </c>
      <c r="C6" s="143">
        <v>6168.45</v>
      </c>
      <c r="D6" s="143">
        <v>5939.93</v>
      </c>
      <c r="E6" s="143">
        <v>5363.41</v>
      </c>
      <c r="F6" s="143">
        <v>5141.6899999999996</v>
      </c>
      <c r="G6" s="143">
        <v>4709.9399999999996</v>
      </c>
    </row>
    <row r="7" spans="2:9" ht="15.75" thickBot="1">
      <c r="B7" s="3" t="s">
        <v>378</v>
      </c>
      <c r="C7" s="63">
        <v>461.86</v>
      </c>
      <c r="D7" s="63">
        <v>684.35</v>
      </c>
      <c r="E7" s="63">
        <v>648.83000000000004</v>
      </c>
      <c r="F7" s="63">
        <v>207.03</v>
      </c>
      <c r="G7" s="63">
        <v>201.09</v>
      </c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4F8D2-6A44-47AB-ADFF-42878733899A}">
  <dimension ref="B1:I6"/>
  <sheetViews>
    <sheetView workbookViewId="0">
      <selection activeCell="G12" sqref="G12"/>
    </sheetView>
  </sheetViews>
  <sheetFormatPr defaultColWidth="11.42578125" defaultRowHeight="15"/>
  <cols>
    <col min="2" max="2" width="21.28515625" style="19" customWidth="1"/>
    <col min="3" max="4" width="13.7109375" style="19" customWidth="1"/>
    <col min="5" max="7" width="13.7109375" customWidth="1"/>
    <col min="8" max="11" width="10.7109375" customWidth="1"/>
  </cols>
  <sheetData>
    <row r="1" spans="2:9">
      <c r="B1" s="113"/>
      <c r="C1" s="97"/>
      <c r="D1" s="97"/>
    </row>
    <row r="2" spans="2:9">
      <c r="B2" s="26" t="s">
        <v>379</v>
      </c>
      <c r="C2" s="20"/>
      <c r="D2" s="20"/>
      <c r="E2" s="20"/>
      <c r="F2" s="20"/>
      <c r="G2" s="20"/>
      <c r="H2" s="20"/>
      <c r="I2" s="20"/>
    </row>
    <row r="3" spans="2:9" ht="15.75" thickBot="1">
      <c r="B3" s="97"/>
    </row>
    <row r="4" spans="2:9" ht="15.75" thickBot="1">
      <c r="B4" s="148" t="s">
        <v>106</v>
      </c>
      <c r="C4" s="144">
        <v>2021</v>
      </c>
      <c r="D4" s="144">
        <v>2022</v>
      </c>
      <c r="E4" s="144">
        <v>2023</v>
      </c>
      <c r="F4" s="144">
        <v>2024</v>
      </c>
      <c r="G4" s="144">
        <v>2025</v>
      </c>
    </row>
    <row r="5" spans="2:9" ht="15.75" thickBot="1">
      <c r="B5" s="145" t="s">
        <v>380</v>
      </c>
      <c r="C5" s="147">
        <v>338238</v>
      </c>
      <c r="D5" s="147">
        <v>290652</v>
      </c>
      <c r="E5" s="147">
        <v>143442</v>
      </c>
      <c r="F5" s="147">
        <v>117154</v>
      </c>
      <c r="G5" s="147">
        <v>139956</v>
      </c>
    </row>
    <row r="6" spans="2:9" ht="15.75" thickBot="1">
      <c r="B6" s="145" t="s">
        <v>381</v>
      </c>
      <c r="C6" s="146">
        <v>-1.18</v>
      </c>
      <c r="D6" s="146">
        <v>-14.07</v>
      </c>
      <c r="E6" s="146">
        <v>-50.64</v>
      </c>
      <c r="F6" s="146">
        <v>-18.329999999999998</v>
      </c>
      <c r="G6" s="146">
        <v>19.46</v>
      </c>
    </row>
  </sheetData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C4227-C991-43D4-B353-54A44028468B}">
  <dimension ref="B1:I8"/>
  <sheetViews>
    <sheetView workbookViewId="0">
      <selection activeCell="G6" sqref="G6"/>
    </sheetView>
  </sheetViews>
  <sheetFormatPr defaultColWidth="11.42578125" defaultRowHeight="15"/>
  <cols>
    <col min="2" max="2" width="43.28515625" style="19" customWidth="1"/>
    <col min="3" max="4" width="13.7109375" style="19" customWidth="1"/>
    <col min="5" max="7" width="13.7109375" customWidth="1"/>
    <col min="8" max="11" width="10.7109375" customWidth="1"/>
  </cols>
  <sheetData>
    <row r="1" spans="2:9">
      <c r="B1" s="113"/>
      <c r="C1" s="97"/>
      <c r="D1" s="97"/>
    </row>
    <row r="2" spans="2:9">
      <c r="B2" s="26" t="s">
        <v>382</v>
      </c>
      <c r="C2" s="20"/>
      <c r="D2" s="20"/>
      <c r="E2" s="20"/>
      <c r="F2" s="20"/>
      <c r="G2" s="20"/>
      <c r="H2" s="20"/>
      <c r="I2" s="20"/>
    </row>
    <row r="3" spans="2:9">
      <c r="B3" s="97"/>
    </row>
    <row r="4" spans="2:9" ht="15.75" thickBot="1"/>
    <row r="5" spans="2:9" ht="15.75" thickBot="1">
      <c r="B5" s="64" t="s">
        <v>383</v>
      </c>
      <c r="C5" s="64">
        <v>2021</v>
      </c>
      <c r="D5" s="64">
        <v>2022</v>
      </c>
      <c r="E5" s="64">
        <v>2023</v>
      </c>
      <c r="F5" s="64">
        <v>2024</v>
      </c>
      <c r="G5" s="64">
        <v>2025</v>
      </c>
    </row>
    <row r="6" spans="2:9" ht="25.15" customHeight="1" thickBot="1">
      <c r="B6" s="3" t="s">
        <v>384</v>
      </c>
      <c r="C6" s="63">
        <v>71.66</v>
      </c>
      <c r="D6" s="63">
        <v>75.790000000000006</v>
      </c>
      <c r="E6" s="63">
        <v>65.63</v>
      </c>
      <c r="F6" s="63">
        <v>67.23</v>
      </c>
      <c r="G6" s="63">
        <v>74.650000000000006</v>
      </c>
    </row>
    <row r="8" spans="2:9">
      <c r="G8" s="149"/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F7A2C-87C0-4C5D-AFC5-C6786663CFB9}">
  <dimension ref="B5"/>
  <sheetViews>
    <sheetView workbookViewId="0">
      <selection activeCell="B14" sqref="B14"/>
    </sheetView>
  </sheetViews>
  <sheetFormatPr defaultColWidth="11.42578125" defaultRowHeight="15"/>
  <sheetData>
    <row r="5" spans="2:2">
      <c r="B5" s="2" t="s">
        <v>385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8972-DB00-4B6D-8AEB-AF9463ACA41A}">
  <dimension ref="C1:H6"/>
  <sheetViews>
    <sheetView workbookViewId="0">
      <selection activeCell="H13" sqref="H13"/>
    </sheetView>
  </sheetViews>
  <sheetFormatPr defaultColWidth="11.42578125" defaultRowHeight="15"/>
  <cols>
    <col min="2" max="2" width="2.28515625" bestFit="1" customWidth="1"/>
    <col min="3" max="3" width="26.5703125" customWidth="1"/>
  </cols>
  <sheetData>
    <row r="1" spans="3:8">
      <c r="C1" s="20" t="s">
        <v>28</v>
      </c>
      <c r="D1" s="20"/>
      <c r="E1" s="20"/>
      <c r="F1" s="20"/>
    </row>
    <row r="2" spans="3:8" ht="15.75" thickBot="1"/>
    <row r="3" spans="3:8" ht="15.75" thickBot="1">
      <c r="C3" s="3"/>
      <c r="D3" s="21">
        <v>2021</v>
      </c>
      <c r="E3" s="21">
        <v>2022</v>
      </c>
      <c r="F3" s="21">
        <v>2023</v>
      </c>
      <c r="G3" s="21">
        <v>2024</v>
      </c>
      <c r="H3" s="21">
        <v>2025</v>
      </c>
    </row>
    <row r="4" spans="3:8" ht="15.75" thickBot="1">
      <c r="C4" s="5" t="s">
        <v>29</v>
      </c>
      <c r="D4" s="22">
        <v>9385244</v>
      </c>
      <c r="E4" s="22">
        <v>9156401</v>
      </c>
      <c r="F4" s="22">
        <v>6477575</v>
      </c>
      <c r="G4" s="23">
        <v>7676957</v>
      </c>
      <c r="H4" s="22">
        <v>8164711</v>
      </c>
    </row>
    <row r="5" spans="3:8">
      <c r="C5" s="236" t="s">
        <v>30</v>
      </c>
      <c r="D5" s="234">
        <v>185.7</v>
      </c>
      <c r="E5" s="234">
        <v>740.82</v>
      </c>
      <c r="F5" s="234">
        <v>65.38</v>
      </c>
      <c r="G5" s="238">
        <v>59.84</v>
      </c>
      <c r="H5" s="234">
        <v>13.7</v>
      </c>
    </row>
    <row r="6" spans="3:8" ht="15.75" thickBot="1">
      <c r="C6" s="237"/>
      <c r="D6" s="235"/>
      <c r="E6" s="235"/>
      <c r="F6" s="235"/>
      <c r="G6" s="239"/>
      <c r="H6" s="235"/>
    </row>
  </sheetData>
  <mergeCells count="6">
    <mergeCell ref="H5:H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3C1D8-C5C6-4B83-B268-F7006D021531}">
  <dimension ref="B2:G14"/>
  <sheetViews>
    <sheetView workbookViewId="0">
      <selection activeCell="I6" sqref="I6"/>
    </sheetView>
  </sheetViews>
  <sheetFormatPr defaultColWidth="11.42578125" defaultRowHeight="15"/>
  <cols>
    <col min="2" max="2" width="21.28515625" customWidth="1"/>
    <col min="3" max="7" width="14.7109375" customWidth="1"/>
  </cols>
  <sheetData>
    <row r="2" spans="2:7">
      <c r="B2" s="26" t="s">
        <v>386</v>
      </c>
    </row>
    <row r="4" spans="2:7" ht="15.75" thickBot="1"/>
    <row r="5" spans="2:7" ht="54" customHeight="1" thickBot="1">
      <c r="B5" s="137" t="s">
        <v>387</v>
      </c>
      <c r="C5" s="64">
        <v>2021</v>
      </c>
      <c r="D5" s="64">
        <v>2022</v>
      </c>
      <c r="E5" s="64">
        <v>2023</v>
      </c>
      <c r="F5" s="64">
        <v>2024</v>
      </c>
      <c r="G5" s="64">
        <v>2025</v>
      </c>
    </row>
    <row r="6" spans="2:7" ht="63" customHeight="1" thickBot="1">
      <c r="B6" s="25" t="s">
        <v>388</v>
      </c>
      <c r="C6" s="152">
        <v>146129.07999999999</v>
      </c>
      <c r="D6" s="150">
        <v>173887.94</v>
      </c>
      <c r="E6" s="150">
        <v>263517.39</v>
      </c>
      <c r="F6" s="150">
        <v>304459.13</v>
      </c>
      <c r="G6" s="150">
        <v>302264.28999999998</v>
      </c>
    </row>
    <row r="7" spans="2:7" ht="29.25" thickBot="1">
      <c r="B7" s="138" t="s">
        <v>389</v>
      </c>
      <c r="C7" s="134">
        <v>19921559</v>
      </c>
      <c r="D7" s="134">
        <v>21501053</v>
      </c>
      <c r="E7" s="134">
        <v>23032998</v>
      </c>
      <c r="F7" s="143">
        <v>23737389.829999998</v>
      </c>
      <c r="G7" s="143">
        <v>24435950.559999999</v>
      </c>
    </row>
    <row r="8" spans="2:7" ht="15.75" thickBot="1">
      <c r="B8" s="137" t="s">
        <v>390</v>
      </c>
      <c r="C8" s="63">
        <v>0.73</v>
      </c>
      <c r="D8" s="63">
        <v>0.81</v>
      </c>
      <c r="E8" s="63">
        <v>1.1439999999999999</v>
      </c>
      <c r="F8" s="63">
        <v>1.28</v>
      </c>
      <c r="G8" s="63">
        <v>1.24</v>
      </c>
    </row>
    <row r="9" spans="2:7" ht="43.5" thickBot="1">
      <c r="B9" s="25" t="s">
        <v>391</v>
      </c>
      <c r="C9" s="151">
        <v>453470.75</v>
      </c>
      <c r="D9" s="151">
        <v>594586.9</v>
      </c>
      <c r="E9" s="151">
        <v>1156547.92</v>
      </c>
      <c r="F9" s="151">
        <v>892990.49</v>
      </c>
      <c r="G9" s="151">
        <v>440823.44</v>
      </c>
    </row>
    <row r="10" spans="2:7" ht="16.149999999999999" customHeight="1">
      <c r="B10" s="238" t="s">
        <v>392</v>
      </c>
      <c r="C10" s="308">
        <v>4596315</v>
      </c>
      <c r="D10" s="310">
        <v>8765738.9100000001</v>
      </c>
      <c r="E10" s="308">
        <v>12890310</v>
      </c>
      <c r="F10" s="310">
        <v>24962279.829999998</v>
      </c>
      <c r="G10" s="310">
        <v>36124149.130000003</v>
      </c>
    </row>
    <row r="11" spans="2:7" ht="15.75" thickBot="1">
      <c r="B11" s="239"/>
      <c r="C11" s="309"/>
      <c r="D11" s="311"/>
      <c r="E11" s="309"/>
      <c r="F11" s="311"/>
      <c r="G11" s="311"/>
    </row>
    <row r="12" spans="2:7" ht="15.75" thickBot="1">
      <c r="B12" s="137" t="s">
        <v>390</v>
      </c>
      <c r="C12" s="138">
        <v>9.8699999999999992</v>
      </c>
      <c r="D12" s="63">
        <v>6.78</v>
      </c>
      <c r="E12" s="63">
        <v>8.9700000000000006</v>
      </c>
      <c r="F12" s="63">
        <v>3.57</v>
      </c>
      <c r="G12" s="63">
        <v>1.22</v>
      </c>
    </row>
    <row r="14" spans="2:7">
      <c r="B14" s="153" t="s">
        <v>393</v>
      </c>
    </row>
  </sheetData>
  <mergeCells count="6">
    <mergeCell ref="E10:E11"/>
    <mergeCell ref="F10:F11"/>
    <mergeCell ref="G10:G11"/>
    <mergeCell ref="B10:B11"/>
    <mergeCell ref="C10:C11"/>
    <mergeCell ref="D10:D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F6D64-7F47-4C6D-86BE-301C705E479E}">
  <dimension ref="C1:I19"/>
  <sheetViews>
    <sheetView workbookViewId="0">
      <selection activeCell="J9" sqref="J9"/>
    </sheetView>
  </sheetViews>
  <sheetFormatPr defaultColWidth="11.42578125" defaultRowHeight="15"/>
  <cols>
    <col min="2" max="2" width="2.28515625" bestFit="1" customWidth="1"/>
    <col min="3" max="3" width="26.5703125" customWidth="1"/>
    <col min="5" max="5" width="12.140625" customWidth="1"/>
  </cols>
  <sheetData>
    <row r="1" spans="3:9">
      <c r="C1" s="228" t="s">
        <v>31</v>
      </c>
      <c r="D1" s="228"/>
      <c r="E1" s="228"/>
    </row>
    <row r="3" spans="3:9">
      <c r="C3" s="243"/>
      <c r="D3" s="243"/>
      <c r="E3" s="33">
        <v>2021</v>
      </c>
      <c r="F3" s="33">
        <v>2022</v>
      </c>
      <c r="G3" s="33">
        <v>2023</v>
      </c>
      <c r="H3" s="33">
        <v>2024</v>
      </c>
      <c r="I3" s="33">
        <v>2025</v>
      </c>
    </row>
    <row r="4" spans="3:9">
      <c r="C4" s="244" t="s">
        <v>32</v>
      </c>
      <c r="D4" s="32" t="s">
        <v>33</v>
      </c>
      <c r="E4" s="31">
        <v>703.92</v>
      </c>
      <c r="F4" s="31">
        <v>741.12</v>
      </c>
      <c r="G4" s="31">
        <v>740.96</v>
      </c>
      <c r="H4" s="34">
        <v>799.07</v>
      </c>
      <c r="I4" s="31">
        <v>654.75</v>
      </c>
    </row>
    <row r="5" spans="3:9" ht="28.5">
      <c r="C5" s="244"/>
      <c r="D5" s="32" t="s">
        <v>34</v>
      </c>
      <c r="E5" s="31">
        <v>39.979999999999997</v>
      </c>
      <c r="F5" s="31">
        <v>5.28</v>
      </c>
      <c r="G5" s="31">
        <v>-0.02</v>
      </c>
      <c r="H5" s="34">
        <v>7.84</v>
      </c>
      <c r="I5" s="31">
        <v>-18.059999999999999</v>
      </c>
    </row>
    <row r="6" spans="3:9">
      <c r="C6" s="244" t="s">
        <v>35</v>
      </c>
      <c r="D6" s="32" t="s">
        <v>33</v>
      </c>
      <c r="E6" s="31">
        <v>1.2</v>
      </c>
      <c r="F6" s="31">
        <v>1.94</v>
      </c>
      <c r="G6" s="31">
        <v>3.94</v>
      </c>
      <c r="H6" s="34">
        <v>1.1359999999999999</v>
      </c>
      <c r="I6" s="31">
        <v>3.0470000000000002</v>
      </c>
    </row>
    <row r="7" spans="3:9" ht="28.5">
      <c r="C7" s="244"/>
      <c r="D7" s="32" t="s">
        <v>34</v>
      </c>
      <c r="E7" s="31">
        <v>21.21</v>
      </c>
      <c r="F7" s="31">
        <v>61.66</v>
      </c>
      <c r="G7" s="31">
        <v>103.09</v>
      </c>
      <c r="H7" s="34">
        <v>-71.16</v>
      </c>
      <c r="I7" s="31">
        <v>168.22</v>
      </c>
    </row>
    <row r="8" spans="3:9">
      <c r="C8" s="244" t="s">
        <v>36</v>
      </c>
      <c r="D8" s="32" t="s">
        <v>33</v>
      </c>
      <c r="E8" s="31">
        <v>8.4499999999999993</v>
      </c>
      <c r="F8" s="31" t="s">
        <v>37</v>
      </c>
      <c r="G8" s="31">
        <v>1.85</v>
      </c>
      <c r="H8" s="34">
        <v>1.26</v>
      </c>
      <c r="I8" s="31">
        <v>1.46</v>
      </c>
    </row>
    <row r="9" spans="3:9" ht="28.5">
      <c r="C9" s="244"/>
      <c r="D9" s="32" t="s">
        <v>34</v>
      </c>
      <c r="E9" s="31">
        <v>31.42</v>
      </c>
      <c r="F9" s="31" t="s">
        <v>37</v>
      </c>
      <c r="G9" s="31" t="s">
        <v>37</v>
      </c>
      <c r="H9" s="34">
        <v>-31.89</v>
      </c>
      <c r="I9" s="31">
        <v>15.87</v>
      </c>
    </row>
    <row r="10" spans="3:9">
      <c r="C10" s="244" t="s">
        <v>38</v>
      </c>
      <c r="D10" s="32" t="s">
        <v>33</v>
      </c>
      <c r="E10" s="31">
        <v>0.92</v>
      </c>
      <c r="F10" s="31">
        <v>0.92</v>
      </c>
      <c r="G10" s="31">
        <v>0.84</v>
      </c>
      <c r="H10" s="34">
        <v>0</v>
      </c>
      <c r="I10" s="31">
        <v>1.38</v>
      </c>
    </row>
    <row r="11" spans="3:9">
      <c r="C11" s="244"/>
      <c r="D11" s="243" t="s">
        <v>34</v>
      </c>
      <c r="E11" s="240">
        <v>-31.34</v>
      </c>
      <c r="F11" s="240">
        <v>0</v>
      </c>
      <c r="G11" s="240">
        <v>-8.69</v>
      </c>
      <c r="H11" s="241">
        <v>-100</v>
      </c>
      <c r="I11" s="240" t="s">
        <v>37</v>
      </c>
    </row>
    <row r="12" spans="3:9">
      <c r="C12" s="244"/>
      <c r="D12" s="243"/>
      <c r="E12" s="240"/>
      <c r="F12" s="240"/>
      <c r="G12" s="240"/>
      <c r="H12" s="241"/>
      <c r="I12" s="240"/>
    </row>
    <row r="13" spans="3:9">
      <c r="C13" s="244" t="s">
        <v>39</v>
      </c>
      <c r="D13" s="32" t="s">
        <v>33</v>
      </c>
      <c r="E13" s="31">
        <v>49.37</v>
      </c>
      <c r="F13" s="31">
        <v>17.2</v>
      </c>
      <c r="G13" s="31">
        <v>12.76</v>
      </c>
      <c r="H13" s="34">
        <v>4.16</v>
      </c>
      <c r="I13" s="31">
        <v>3.59</v>
      </c>
    </row>
    <row r="14" spans="3:9" ht="28.5">
      <c r="C14" s="244"/>
      <c r="D14" s="32" t="s">
        <v>34</v>
      </c>
      <c r="E14" s="31">
        <v>79.5</v>
      </c>
      <c r="F14" s="31">
        <v>-65.16</v>
      </c>
      <c r="G14" s="31">
        <v>-25.81</v>
      </c>
      <c r="H14" s="34">
        <v>-67.39</v>
      </c>
      <c r="I14" s="31">
        <v>-13.7</v>
      </c>
    </row>
    <row r="15" spans="3:9">
      <c r="C15" s="242" t="s">
        <v>40</v>
      </c>
      <c r="D15" s="32" t="s">
        <v>33</v>
      </c>
      <c r="E15" s="31">
        <v>17.54</v>
      </c>
      <c r="F15" s="31">
        <v>1.76</v>
      </c>
      <c r="G15" s="31">
        <v>2.98</v>
      </c>
      <c r="H15" s="34">
        <v>3.55</v>
      </c>
      <c r="I15" s="31">
        <v>3.33</v>
      </c>
    </row>
    <row r="16" spans="3:9" ht="28.5">
      <c r="C16" s="242"/>
      <c r="D16" s="32" t="s">
        <v>34</v>
      </c>
      <c r="E16" s="31"/>
      <c r="F16" s="31">
        <v>-89.96</v>
      </c>
      <c r="G16" s="31">
        <v>69.31</v>
      </c>
      <c r="H16" s="34">
        <v>19.12</v>
      </c>
      <c r="I16" s="31">
        <v>-6.19</v>
      </c>
    </row>
    <row r="17" spans="3:9">
      <c r="C17" s="242" t="s">
        <v>41</v>
      </c>
      <c r="D17" s="32" t="s">
        <v>33</v>
      </c>
      <c r="E17" s="31">
        <v>12.45</v>
      </c>
      <c r="F17" s="31">
        <v>82.35</v>
      </c>
      <c r="G17" s="31">
        <v>40.43</v>
      </c>
      <c r="H17" s="34">
        <v>5.4160000000000004</v>
      </c>
      <c r="I17" s="31">
        <v>2.76</v>
      </c>
    </row>
    <row r="18" spans="3:9">
      <c r="C18" s="242"/>
      <c r="D18" s="243" t="s">
        <v>34</v>
      </c>
      <c r="E18" s="240"/>
      <c r="F18" s="240">
        <v>561.44000000000005</v>
      </c>
      <c r="G18" s="240">
        <v>-50.9</v>
      </c>
      <c r="H18" s="241">
        <v>-86.6</v>
      </c>
      <c r="I18" s="240">
        <v>-49.03</v>
      </c>
    </row>
    <row r="19" spans="3:9">
      <c r="C19" s="242"/>
      <c r="D19" s="243"/>
      <c r="E19" s="240"/>
      <c r="F19" s="240"/>
      <c r="G19" s="240"/>
      <c r="H19" s="241"/>
      <c r="I19" s="240"/>
    </row>
  </sheetData>
  <mergeCells count="21">
    <mergeCell ref="C8:C9"/>
    <mergeCell ref="C10:C12"/>
    <mergeCell ref="D11:D12"/>
    <mergeCell ref="E11:E12"/>
    <mergeCell ref="C1:E1"/>
    <mergeCell ref="C3:D3"/>
    <mergeCell ref="C4:C5"/>
    <mergeCell ref="C6:C7"/>
    <mergeCell ref="F11:F12"/>
    <mergeCell ref="G11:G12"/>
    <mergeCell ref="H11:H12"/>
    <mergeCell ref="I11:I12"/>
    <mergeCell ref="C13:C14"/>
    <mergeCell ref="F18:F19"/>
    <mergeCell ref="G18:G19"/>
    <mergeCell ref="H18:H19"/>
    <mergeCell ref="I18:I19"/>
    <mergeCell ref="C15:C16"/>
    <mergeCell ref="C17:C19"/>
    <mergeCell ref="D18:D19"/>
    <mergeCell ref="E18:E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129BD-9FEF-40B9-A809-15C009E2EB0A}">
  <dimension ref="C1:H9"/>
  <sheetViews>
    <sheetView workbookViewId="0">
      <selection activeCell="P13" sqref="P13"/>
    </sheetView>
  </sheetViews>
  <sheetFormatPr defaultColWidth="11.42578125" defaultRowHeight="15"/>
  <cols>
    <col min="2" max="2" width="2.28515625" bestFit="1" customWidth="1"/>
    <col min="3" max="3" width="26.5703125" customWidth="1"/>
    <col min="4" max="8" width="10.7109375" customWidth="1"/>
  </cols>
  <sheetData>
    <row r="1" spans="3:8">
      <c r="C1" s="228" t="s">
        <v>42</v>
      </c>
      <c r="D1" s="228"/>
      <c r="E1" s="228"/>
      <c r="F1" s="228"/>
    </row>
    <row r="2" spans="3:8" ht="15.75" thickBot="1"/>
    <row r="3" spans="3:8" ht="15.75" thickBot="1">
      <c r="C3" s="3"/>
      <c r="D3" s="21">
        <v>2021</v>
      </c>
      <c r="E3" s="21">
        <v>2022</v>
      </c>
      <c r="F3" s="21">
        <v>2023</v>
      </c>
      <c r="G3" s="21">
        <v>2024</v>
      </c>
      <c r="H3" s="21">
        <v>2025</v>
      </c>
    </row>
    <row r="4" spans="3:8" ht="15.75" thickBot="1">
      <c r="C4" s="29" t="s">
        <v>43</v>
      </c>
      <c r="D4" s="13">
        <v>0</v>
      </c>
      <c r="E4" s="13">
        <v>0</v>
      </c>
      <c r="F4" s="13">
        <v>0</v>
      </c>
      <c r="G4" s="28">
        <v>0</v>
      </c>
      <c r="H4" s="13">
        <v>0</v>
      </c>
    </row>
    <row r="5" spans="3:8" ht="15.75" thickBot="1">
      <c r="C5" s="29" t="s">
        <v>44</v>
      </c>
      <c r="D5" s="13">
        <v>0.8</v>
      </c>
      <c r="E5" s="13">
        <v>1.5</v>
      </c>
      <c r="F5" s="13">
        <v>1.6</v>
      </c>
      <c r="G5" s="28">
        <v>0.2</v>
      </c>
      <c r="H5" s="13">
        <v>0</v>
      </c>
    </row>
    <row r="6" spans="3:8" ht="15.75" thickBot="1">
      <c r="C6" s="29" t="s">
        <v>45</v>
      </c>
      <c r="D6" s="13">
        <v>0.7</v>
      </c>
      <c r="E6" s="13">
        <v>0</v>
      </c>
      <c r="F6" s="13">
        <v>0</v>
      </c>
      <c r="G6" s="28">
        <v>0</v>
      </c>
      <c r="H6" s="13">
        <v>0</v>
      </c>
    </row>
    <row r="7" spans="3:8" ht="15.75" thickBot="1">
      <c r="C7" s="29" t="s">
        <v>46</v>
      </c>
      <c r="D7" s="13">
        <v>2.2999999999999998</v>
      </c>
      <c r="E7" s="13">
        <v>1.85</v>
      </c>
      <c r="F7" s="13">
        <v>0.05</v>
      </c>
      <c r="G7" s="28">
        <v>0.05</v>
      </c>
      <c r="H7" s="13">
        <v>0.27</v>
      </c>
    </row>
    <row r="8" spans="3:8" ht="15.75" thickBot="1">
      <c r="C8" s="29" t="s">
        <v>47</v>
      </c>
      <c r="D8" s="13">
        <v>1.9</v>
      </c>
      <c r="E8" s="13">
        <v>0.84499999999999997</v>
      </c>
      <c r="F8" s="13">
        <v>0.61499999999999999</v>
      </c>
      <c r="G8" s="28">
        <v>0.88500000000000001</v>
      </c>
      <c r="H8" s="13">
        <v>0.48599999999999999</v>
      </c>
    </row>
    <row r="9" spans="3:8" ht="15.75" thickBot="1">
      <c r="C9" s="29" t="s">
        <v>48</v>
      </c>
      <c r="D9" s="13">
        <v>1.8</v>
      </c>
      <c r="E9" s="13">
        <v>5</v>
      </c>
      <c r="F9" s="13">
        <v>0.01</v>
      </c>
      <c r="G9" s="28">
        <v>0</v>
      </c>
      <c r="H9" s="13">
        <v>0</v>
      </c>
    </row>
  </sheetData>
  <mergeCells count="1">
    <mergeCell ref="C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AD0C-DB83-4C89-9CE1-A40881BF7204}">
  <dimension ref="C1:M13"/>
  <sheetViews>
    <sheetView workbookViewId="0">
      <selection activeCell="L8" sqref="L8"/>
    </sheetView>
  </sheetViews>
  <sheetFormatPr defaultColWidth="11.42578125" defaultRowHeight="15"/>
  <cols>
    <col min="2" max="2" width="2.28515625" bestFit="1" customWidth="1"/>
    <col min="3" max="3" width="41.42578125" customWidth="1"/>
    <col min="4" max="8" width="10.7109375" customWidth="1"/>
  </cols>
  <sheetData>
    <row r="1" spans="3:13" ht="14.45" customHeight="1">
      <c r="C1" s="245" t="s">
        <v>49</v>
      </c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3:13" ht="15.75" thickBot="1"/>
    <row r="3" spans="3:13" ht="15.75" thickBot="1">
      <c r="C3" s="36"/>
      <c r="D3" s="37">
        <v>2021</v>
      </c>
      <c r="E3" s="37">
        <v>2022</v>
      </c>
      <c r="F3" s="37">
        <v>2023</v>
      </c>
      <c r="G3" s="37">
        <v>2024</v>
      </c>
      <c r="H3" s="38">
        <v>2025</v>
      </c>
    </row>
    <row r="4" spans="3:13" ht="15" customHeight="1">
      <c r="C4" s="39" t="s">
        <v>50</v>
      </c>
      <c r="D4" s="41">
        <v>0</v>
      </c>
      <c r="E4" s="45">
        <v>110</v>
      </c>
      <c r="F4" s="41">
        <v>525</v>
      </c>
      <c r="G4" s="48">
        <v>10</v>
      </c>
      <c r="H4" s="41">
        <v>0</v>
      </c>
    </row>
    <row r="5" spans="3:13" ht="13.9" customHeight="1">
      <c r="C5" s="40" t="s">
        <v>51</v>
      </c>
      <c r="D5" s="42">
        <v>0</v>
      </c>
      <c r="E5" s="46">
        <v>0</v>
      </c>
      <c r="F5" s="42">
        <v>0</v>
      </c>
      <c r="G5" s="49">
        <v>0</v>
      </c>
      <c r="H5" s="42">
        <v>0</v>
      </c>
    </row>
    <row r="6" spans="3:13" ht="15" customHeight="1">
      <c r="C6" s="40" t="s">
        <v>52</v>
      </c>
      <c r="D6" s="42">
        <v>0</v>
      </c>
      <c r="E6" s="46">
        <v>70</v>
      </c>
      <c r="F6" s="42">
        <v>262</v>
      </c>
      <c r="G6" s="49">
        <v>10</v>
      </c>
      <c r="H6" s="42">
        <v>9</v>
      </c>
    </row>
    <row r="7" spans="3:13" ht="13.9" customHeight="1">
      <c r="C7" s="40" t="s">
        <v>53</v>
      </c>
      <c r="D7" s="42">
        <v>0</v>
      </c>
      <c r="E7" s="46">
        <v>0</v>
      </c>
      <c r="F7" s="42">
        <v>0</v>
      </c>
      <c r="G7" s="49">
        <v>10</v>
      </c>
      <c r="H7" s="42">
        <v>312</v>
      </c>
    </row>
    <row r="8" spans="3:13" ht="15" customHeight="1">
      <c r="C8" s="40" t="s">
        <v>54</v>
      </c>
      <c r="D8" s="42">
        <v>0</v>
      </c>
      <c r="E8" s="46">
        <v>100</v>
      </c>
      <c r="F8" s="42">
        <v>69</v>
      </c>
      <c r="G8" s="49">
        <v>119</v>
      </c>
      <c r="H8" s="42">
        <v>80</v>
      </c>
    </row>
    <row r="9" spans="3:13" ht="15" customHeight="1">
      <c r="C9" s="40" t="s">
        <v>55</v>
      </c>
      <c r="D9" s="42">
        <v>0</v>
      </c>
      <c r="E9" s="46">
        <v>1</v>
      </c>
      <c r="F9" s="42">
        <v>5.0000000000000001E-3</v>
      </c>
      <c r="G9" s="49">
        <v>0</v>
      </c>
      <c r="H9" s="42">
        <v>0</v>
      </c>
    </row>
    <row r="10" spans="3:13">
      <c r="C10" s="40" t="s">
        <v>56</v>
      </c>
      <c r="D10" s="42">
        <v>0</v>
      </c>
      <c r="E10" s="46">
        <v>110</v>
      </c>
      <c r="F10" s="42">
        <v>532</v>
      </c>
      <c r="G10" s="49">
        <v>100</v>
      </c>
      <c r="H10" s="42">
        <v>70</v>
      </c>
    </row>
    <row r="11" spans="3:13">
      <c r="C11" s="40" t="s">
        <v>57</v>
      </c>
      <c r="D11" s="42">
        <v>0</v>
      </c>
      <c r="E11" s="46">
        <v>50</v>
      </c>
      <c r="F11" s="42">
        <v>364</v>
      </c>
      <c r="G11" s="49">
        <v>25</v>
      </c>
      <c r="H11" s="42">
        <v>2</v>
      </c>
    </row>
    <row r="12" spans="3:13">
      <c r="C12" s="40" t="s">
        <v>58</v>
      </c>
      <c r="D12" s="42">
        <v>0</v>
      </c>
      <c r="E12" s="46">
        <v>0</v>
      </c>
      <c r="F12" s="42">
        <v>0</v>
      </c>
      <c r="G12" s="49">
        <v>1334</v>
      </c>
      <c r="H12" s="42">
        <v>215</v>
      </c>
    </row>
    <row r="13" spans="3:13" ht="15.75" thickBot="1">
      <c r="C13" s="44" t="s">
        <v>59</v>
      </c>
      <c r="D13" s="43">
        <v>0</v>
      </c>
      <c r="E13" s="47">
        <v>10</v>
      </c>
      <c r="F13" s="43">
        <v>5.0000000000000001E-3</v>
      </c>
      <c r="G13" s="50">
        <v>0</v>
      </c>
      <c r="H13" s="43">
        <v>1</v>
      </c>
    </row>
  </sheetData>
  <mergeCells count="1">
    <mergeCell ref="C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4152C-8A3B-43DF-B9D8-EE03FF813B74}">
  <dimension ref="A1:M37"/>
  <sheetViews>
    <sheetView workbookViewId="0">
      <selection activeCell="D12" sqref="D12"/>
    </sheetView>
  </sheetViews>
  <sheetFormatPr defaultColWidth="11.42578125" defaultRowHeight="15"/>
  <cols>
    <col min="2" max="2" width="17" customWidth="1"/>
    <col min="3" max="3" width="41.42578125" customWidth="1"/>
    <col min="4" max="7" width="10.7109375" customWidth="1"/>
    <col min="8" max="8" width="12.5703125" customWidth="1"/>
  </cols>
  <sheetData>
    <row r="1" spans="1:13" ht="14.45" customHeight="1">
      <c r="A1" s="251" t="s">
        <v>60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13" ht="15.75" thickBot="1"/>
    <row r="3" spans="1:13" ht="30.6" customHeight="1" thickBot="1">
      <c r="B3" s="249" t="s">
        <v>61</v>
      </c>
      <c r="C3" s="249" t="s">
        <v>62</v>
      </c>
      <c r="D3" s="229">
        <v>2024</v>
      </c>
      <c r="E3" s="231"/>
      <c r="F3" s="229">
        <v>2025</v>
      </c>
      <c r="G3" s="231"/>
      <c r="H3" s="249" t="s">
        <v>63</v>
      </c>
    </row>
    <row r="4" spans="1:13" ht="15.75" thickBot="1">
      <c r="B4" s="250"/>
      <c r="C4" s="250"/>
      <c r="D4" s="10" t="s">
        <v>64</v>
      </c>
      <c r="E4" s="10" t="s">
        <v>65</v>
      </c>
      <c r="F4" s="10" t="s">
        <v>64</v>
      </c>
      <c r="G4" s="10" t="s">
        <v>65</v>
      </c>
      <c r="H4" s="250"/>
    </row>
    <row r="5" spans="1:13" ht="30" customHeight="1" thickBot="1">
      <c r="B5" s="246" t="s">
        <v>66</v>
      </c>
      <c r="C5" s="247"/>
      <c r="D5" s="247"/>
      <c r="E5" s="247"/>
      <c r="F5" s="247"/>
      <c r="G5" s="247"/>
      <c r="H5" s="248"/>
    </row>
    <row r="6" spans="1:13" ht="15.75" thickBot="1">
      <c r="B6" s="17" t="s">
        <v>67</v>
      </c>
      <c r="C6" s="13" t="s">
        <v>68</v>
      </c>
      <c r="D6" s="13">
        <v>59.84</v>
      </c>
      <c r="E6" s="13">
        <v>6.83</v>
      </c>
      <c r="F6" s="13">
        <v>13.7</v>
      </c>
      <c r="G6" s="13">
        <v>2</v>
      </c>
      <c r="H6" s="13">
        <v>-77.11</v>
      </c>
    </row>
    <row r="7" spans="1:13" ht="29.25" thickBot="1">
      <c r="B7" s="17" t="s">
        <v>32</v>
      </c>
      <c r="C7" s="13" t="s">
        <v>69</v>
      </c>
      <c r="D7" s="13">
        <v>799.07</v>
      </c>
      <c r="E7" s="13">
        <v>91.25</v>
      </c>
      <c r="F7" s="13">
        <v>654.75</v>
      </c>
      <c r="G7" s="13">
        <v>95.6</v>
      </c>
      <c r="H7" s="13">
        <v>-18.059999999999999</v>
      </c>
    </row>
    <row r="8" spans="1:13" ht="15.75" thickBot="1">
      <c r="B8" s="17" t="s">
        <v>70</v>
      </c>
      <c r="C8" s="13" t="s">
        <v>71</v>
      </c>
      <c r="D8" s="13">
        <v>1.1359999999999999</v>
      </c>
      <c r="E8" s="13">
        <v>0.13</v>
      </c>
      <c r="F8" s="13">
        <v>3.0470000000000002</v>
      </c>
      <c r="G8" s="13">
        <v>0.44</v>
      </c>
      <c r="H8" s="13">
        <v>168.22</v>
      </c>
    </row>
    <row r="9" spans="1:13" ht="29.25" thickBot="1">
      <c r="B9" s="17" t="s">
        <v>72</v>
      </c>
      <c r="C9" s="13" t="s">
        <v>71</v>
      </c>
      <c r="D9" s="13">
        <v>1.26</v>
      </c>
      <c r="E9" s="13">
        <v>0.14000000000000001</v>
      </c>
      <c r="F9" s="13">
        <v>1.46</v>
      </c>
      <c r="G9" s="13">
        <v>0.21</v>
      </c>
      <c r="H9" s="13">
        <v>15.87</v>
      </c>
    </row>
    <row r="10" spans="1:13" ht="29.25" thickBot="1">
      <c r="B10" s="17" t="s">
        <v>38</v>
      </c>
      <c r="C10" s="13" t="s">
        <v>71</v>
      </c>
      <c r="D10" s="13">
        <v>0</v>
      </c>
      <c r="E10" s="13">
        <v>0</v>
      </c>
      <c r="F10" s="13">
        <v>1.38</v>
      </c>
      <c r="G10" s="13">
        <v>0.2</v>
      </c>
      <c r="H10" s="13" t="s">
        <v>37</v>
      </c>
    </row>
    <row r="11" spans="1:13" ht="29.25" thickBot="1">
      <c r="B11" s="17" t="s">
        <v>39</v>
      </c>
      <c r="C11" s="13" t="s">
        <v>71</v>
      </c>
      <c r="D11" s="13">
        <v>4.16</v>
      </c>
      <c r="E11" s="13">
        <v>0.48</v>
      </c>
      <c r="F11" s="13">
        <v>3.59</v>
      </c>
      <c r="G11" s="13">
        <v>0.52</v>
      </c>
      <c r="H11" s="13">
        <v>-13.7</v>
      </c>
    </row>
    <row r="12" spans="1:13" ht="29.25" thickBot="1">
      <c r="B12" s="17" t="s">
        <v>73</v>
      </c>
      <c r="C12" s="13" t="s">
        <v>74</v>
      </c>
      <c r="D12" s="13">
        <v>1.135</v>
      </c>
      <c r="E12" s="13">
        <v>0.13</v>
      </c>
      <c r="F12" s="13">
        <v>0.75600000000000001</v>
      </c>
      <c r="G12" s="13">
        <v>0.11</v>
      </c>
      <c r="H12" s="13">
        <v>-33.39</v>
      </c>
    </row>
    <row r="13" spans="1:13" ht="15.75" thickBot="1">
      <c r="B13" s="17" t="s">
        <v>40</v>
      </c>
      <c r="C13" s="13" t="s">
        <v>75</v>
      </c>
      <c r="D13" s="13">
        <v>3.55</v>
      </c>
      <c r="E13" s="13">
        <v>0.4</v>
      </c>
      <c r="F13" s="13">
        <v>3.33</v>
      </c>
      <c r="G13" s="13">
        <v>0.48</v>
      </c>
      <c r="H13" s="13">
        <v>-6.2</v>
      </c>
    </row>
    <row r="14" spans="1:13" ht="15.75" thickBot="1">
      <c r="B14" s="17" t="s">
        <v>41</v>
      </c>
      <c r="C14" s="13" t="s">
        <v>74</v>
      </c>
      <c r="D14" s="13">
        <v>5.4160000000000004</v>
      </c>
      <c r="E14" s="13">
        <v>0.61</v>
      </c>
      <c r="F14" s="13">
        <v>2.76</v>
      </c>
      <c r="G14" s="13">
        <v>0.4</v>
      </c>
      <c r="H14" s="13">
        <v>-49.04</v>
      </c>
    </row>
    <row r="15" spans="1:13" ht="15.75" thickBot="1">
      <c r="B15" s="17" t="s">
        <v>76</v>
      </c>
      <c r="C15" s="13" t="s">
        <v>74</v>
      </c>
      <c r="D15" s="13">
        <v>0.04</v>
      </c>
      <c r="E15" s="13">
        <v>4.0000000000000001E-3</v>
      </c>
      <c r="F15" s="13">
        <v>5.1999999999999998E-2</v>
      </c>
      <c r="G15" s="13" t="s">
        <v>77</v>
      </c>
      <c r="H15" s="13">
        <v>30</v>
      </c>
    </row>
    <row r="16" spans="1:13" ht="15.75" thickBot="1">
      <c r="B16" s="55" t="s">
        <v>78</v>
      </c>
      <c r="C16" s="56"/>
      <c r="D16" s="51">
        <v>875.60699999999997</v>
      </c>
      <c r="E16" s="51">
        <v>100</v>
      </c>
      <c r="F16" s="51">
        <v>684.82500000000005</v>
      </c>
      <c r="G16" s="51">
        <v>100</v>
      </c>
      <c r="H16" s="51">
        <v>-21.79</v>
      </c>
    </row>
    <row r="17" spans="2:8" ht="30" customHeight="1" thickBot="1">
      <c r="B17" s="246" t="s">
        <v>79</v>
      </c>
      <c r="C17" s="247"/>
      <c r="D17" s="247"/>
      <c r="E17" s="247"/>
      <c r="F17" s="247"/>
      <c r="G17" s="247"/>
      <c r="H17" s="248"/>
    </row>
    <row r="18" spans="2:8" ht="15.75" thickBot="1">
      <c r="B18" s="17" t="s">
        <v>50</v>
      </c>
      <c r="C18" s="13" t="s">
        <v>74</v>
      </c>
      <c r="D18" s="13">
        <v>0.01</v>
      </c>
      <c r="E18" s="13">
        <v>0.48</v>
      </c>
      <c r="F18" s="13">
        <v>0</v>
      </c>
      <c r="G18" s="13">
        <v>0</v>
      </c>
      <c r="H18" s="13">
        <v>-100</v>
      </c>
    </row>
    <row r="19" spans="2:8" ht="15.75" thickBot="1">
      <c r="B19" s="17" t="s">
        <v>54</v>
      </c>
      <c r="C19" s="13" t="s">
        <v>74</v>
      </c>
      <c r="D19" s="13">
        <v>0.11899999999999999</v>
      </c>
      <c r="E19" s="13">
        <v>5.66</v>
      </c>
      <c r="F19" s="13">
        <v>0.08</v>
      </c>
      <c r="G19" s="13">
        <v>8.92</v>
      </c>
      <c r="H19" s="13">
        <v>-32.770000000000003</v>
      </c>
    </row>
    <row r="20" spans="2:8" ht="15.75" thickBot="1">
      <c r="B20" s="17" t="s">
        <v>55</v>
      </c>
      <c r="C20" s="13" t="s">
        <v>74</v>
      </c>
      <c r="D20" s="13">
        <v>0</v>
      </c>
      <c r="E20" s="13">
        <v>0</v>
      </c>
      <c r="F20" s="13">
        <v>0</v>
      </c>
      <c r="G20" s="13">
        <v>0</v>
      </c>
      <c r="H20" s="13" t="s">
        <v>37</v>
      </c>
    </row>
    <row r="21" spans="2:8" ht="29.25" thickBot="1">
      <c r="B21" s="17" t="s">
        <v>80</v>
      </c>
      <c r="C21" s="13" t="s">
        <v>74</v>
      </c>
      <c r="D21" s="13">
        <v>0.01</v>
      </c>
      <c r="E21" s="13">
        <v>0.48</v>
      </c>
      <c r="F21" s="13">
        <v>8.9999999999999993E-3</v>
      </c>
      <c r="G21" s="13">
        <v>1</v>
      </c>
      <c r="H21" s="13">
        <v>-10</v>
      </c>
    </row>
    <row r="22" spans="2:8" ht="15.75" thickBot="1">
      <c r="B22" s="17" t="s">
        <v>56</v>
      </c>
      <c r="C22" s="13" t="s">
        <v>74</v>
      </c>
      <c r="D22" s="13">
        <v>0.1</v>
      </c>
      <c r="E22" s="13">
        <v>4.76</v>
      </c>
      <c r="F22" s="13">
        <v>7.0000000000000007E-2</v>
      </c>
      <c r="G22" s="13">
        <v>7.81</v>
      </c>
      <c r="H22" s="13">
        <v>-30</v>
      </c>
    </row>
    <row r="23" spans="2:8" ht="43.5" thickBot="1">
      <c r="B23" s="17" t="s">
        <v>57</v>
      </c>
      <c r="C23" s="13" t="s">
        <v>74</v>
      </c>
      <c r="D23" s="13">
        <v>2.5000000000000001E-2</v>
      </c>
      <c r="E23" s="13">
        <v>1.19</v>
      </c>
      <c r="F23" s="13">
        <v>2E-3</v>
      </c>
      <c r="G23" s="13">
        <v>0.22</v>
      </c>
      <c r="H23" s="13">
        <v>-92</v>
      </c>
    </row>
    <row r="24" spans="2:8" ht="43.5" thickBot="1">
      <c r="B24" s="17" t="s">
        <v>81</v>
      </c>
      <c r="C24" s="13" t="s">
        <v>82</v>
      </c>
      <c r="D24" s="13">
        <v>0.495</v>
      </c>
      <c r="E24" s="13">
        <v>23.54</v>
      </c>
      <c r="F24" s="13">
        <v>5.1999999999999998E-2</v>
      </c>
      <c r="G24" s="13">
        <v>5.8</v>
      </c>
      <c r="H24" s="13">
        <v>-89.49</v>
      </c>
    </row>
    <row r="25" spans="2:8" ht="29.25" thickBot="1">
      <c r="B25" s="17" t="s">
        <v>58</v>
      </c>
      <c r="C25" s="13" t="s">
        <v>74</v>
      </c>
      <c r="D25" s="13">
        <v>1.3340000000000001</v>
      </c>
      <c r="E25" s="13">
        <v>6.43</v>
      </c>
      <c r="F25" s="13">
        <v>0.215</v>
      </c>
      <c r="G25" s="13">
        <v>23.99</v>
      </c>
      <c r="H25" s="13">
        <v>-83.88</v>
      </c>
    </row>
    <row r="26" spans="2:8" ht="15.75" thickBot="1">
      <c r="B26" s="17" t="s">
        <v>83</v>
      </c>
      <c r="C26" s="13" t="s">
        <v>74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  <row r="27" spans="2:8" ht="15.75" thickBot="1">
      <c r="B27" s="17" t="s">
        <v>84</v>
      </c>
      <c r="C27" s="13" t="s">
        <v>74</v>
      </c>
      <c r="D27" s="13">
        <v>0.01</v>
      </c>
      <c r="E27" s="13">
        <v>0.48</v>
      </c>
      <c r="F27" s="13">
        <v>0.312</v>
      </c>
      <c r="G27" s="13">
        <v>34.82</v>
      </c>
      <c r="H27" s="13">
        <v>3020</v>
      </c>
    </row>
    <row r="28" spans="2:8" ht="15.75" thickBot="1">
      <c r="B28" s="17" t="s">
        <v>85</v>
      </c>
      <c r="C28" s="13" t="s">
        <v>74</v>
      </c>
      <c r="D28" s="13">
        <v>0</v>
      </c>
      <c r="E28" s="13">
        <v>0</v>
      </c>
      <c r="F28" s="13">
        <v>1E-3</v>
      </c>
      <c r="G28" s="13">
        <v>0.11</v>
      </c>
      <c r="H28" s="13" t="s">
        <v>37</v>
      </c>
    </row>
    <row r="29" spans="2:8" ht="29.25" thickBot="1">
      <c r="B29" s="17" t="s">
        <v>86</v>
      </c>
      <c r="C29" s="13" t="s">
        <v>74</v>
      </c>
      <c r="D29" s="13">
        <v>0</v>
      </c>
      <c r="E29" s="13">
        <v>0</v>
      </c>
      <c r="F29" s="13">
        <v>0</v>
      </c>
      <c r="G29" s="13">
        <v>0</v>
      </c>
      <c r="H29" s="13" t="s">
        <v>37</v>
      </c>
    </row>
    <row r="30" spans="2:8" ht="15.75" thickBot="1">
      <c r="B30" s="17" t="s">
        <v>87</v>
      </c>
      <c r="C30" s="13" t="s">
        <v>74</v>
      </c>
      <c r="D30" s="13">
        <v>0</v>
      </c>
      <c r="E30" s="13">
        <v>0</v>
      </c>
      <c r="F30" s="13">
        <v>0.155</v>
      </c>
      <c r="G30" s="13">
        <v>17.3</v>
      </c>
      <c r="H30" s="13" t="s">
        <v>37</v>
      </c>
    </row>
    <row r="31" spans="2:8" ht="43.5" thickBot="1">
      <c r="B31" s="17" t="s">
        <v>88</v>
      </c>
      <c r="C31" s="13" t="s">
        <v>74</v>
      </c>
      <c r="D31" s="13">
        <v>0</v>
      </c>
      <c r="E31" s="13">
        <v>0</v>
      </c>
      <c r="F31" s="13">
        <v>0</v>
      </c>
      <c r="G31" s="13">
        <v>0</v>
      </c>
      <c r="H31" s="13" t="s">
        <v>37</v>
      </c>
    </row>
    <row r="32" spans="2:8" ht="15.75" thickBot="1">
      <c r="B32" s="17" t="s">
        <v>89</v>
      </c>
      <c r="C32" s="13" t="s">
        <v>74</v>
      </c>
      <c r="D32" s="13">
        <v>0</v>
      </c>
      <c r="E32" s="13">
        <v>0</v>
      </c>
      <c r="F32" s="13">
        <v>0</v>
      </c>
      <c r="G32" s="13">
        <v>0</v>
      </c>
      <c r="H32" s="13" t="s">
        <v>37</v>
      </c>
    </row>
    <row r="33" spans="2:8" ht="15.75" thickBot="1">
      <c r="B33" s="57" t="s">
        <v>78</v>
      </c>
      <c r="C33" s="52"/>
      <c r="D33" s="53">
        <v>2.1030000000000002</v>
      </c>
      <c r="E33" s="53">
        <v>100</v>
      </c>
      <c r="F33" s="53">
        <v>0.89600000000000002</v>
      </c>
      <c r="G33" s="53">
        <v>100</v>
      </c>
      <c r="H33" s="53">
        <v>-57.39</v>
      </c>
    </row>
    <row r="34" spans="2:8" ht="15.75" thickBot="1">
      <c r="B34" s="246" t="s">
        <v>90</v>
      </c>
      <c r="C34" s="247"/>
      <c r="D34" s="247"/>
      <c r="E34" s="247"/>
      <c r="F34" s="247"/>
      <c r="G34" s="247"/>
      <c r="H34" s="248"/>
    </row>
    <row r="35" spans="2:8" ht="15.75" thickBot="1">
      <c r="B35" s="229" t="s">
        <v>91</v>
      </c>
      <c r="C35" s="231"/>
      <c r="D35" s="249">
        <v>877.71</v>
      </c>
      <c r="E35" s="13">
        <v>99.76</v>
      </c>
      <c r="F35" s="249">
        <v>685.72</v>
      </c>
      <c r="G35" s="13">
        <v>99.87</v>
      </c>
      <c r="H35" s="234">
        <v>-21.87</v>
      </c>
    </row>
    <row r="36" spans="2:8" ht="15.75" thickBot="1">
      <c r="B36" s="229" t="s">
        <v>92</v>
      </c>
      <c r="C36" s="231"/>
      <c r="D36" s="250"/>
      <c r="E36" s="13">
        <v>0.24</v>
      </c>
      <c r="F36" s="250"/>
      <c r="G36" s="13">
        <v>0.13</v>
      </c>
      <c r="H36" s="235"/>
    </row>
    <row r="37" spans="2:8">
      <c r="B37" s="54"/>
    </row>
  </sheetData>
  <mergeCells count="14">
    <mergeCell ref="A1:M1"/>
    <mergeCell ref="B3:B4"/>
    <mergeCell ref="C3:C4"/>
    <mergeCell ref="D3:E3"/>
    <mergeCell ref="F3:G3"/>
    <mergeCell ref="H3:H4"/>
    <mergeCell ref="B5:H5"/>
    <mergeCell ref="B17:H17"/>
    <mergeCell ref="B34:H34"/>
    <mergeCell ref="B35:C35"/>
    <mergeCell ref="D35:D36"/>
    <mergeCell ref="F35:F36"/>
    <mergeCell ref="H35:H36"/>
    <mergeCell ref="B36:C3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8DCC-43BF-4430-80AD-5516AA006819}">
  <dimension ref="A1:M21"/>
  <sheetViews>
    <sheetView workbookViewId="0">
      <selection activeCell="I4" sqref="I4"/>
    </sheetView>
  </sheetViews>
  <sheetFormatPr defaultColWidth="11.42578125" defaultRowHeight="15"/>
  <cols>
    <col min="2" max="2" width="17" customWidth="1"/>
    <col min="3" max="3" width="19" customWidth="1"/>
    <col min="4" max="8" width="10.7109375" customWidth="1"/>
  </cols>
  <sheetData>
    <row r="1" spans="1:13" ht="14.45" customHeight="1">
      <c r="A1" s="245" t="s">
        <v>93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ht="15.75" thickBot="1"/>
    <row r="3" spans="1:13" ht="15.75" thickBot="1">
      <c r="B3" s="255" t="s">
        <v>94</v>
      </c>
      <c r="C3" s="256"/>
      <c r="D3" s="58">
        <v>2021</v>
      </c>
      <c r="E3" s="58">
        <v>2022</v>
      </c>
      <c r="F3" s="58">
        <v>2023</v>
      </c>
      <c r="G3" s="58">
        <v>2024</v>
      </c>
      <c r="H3" s="58">
        <v>2025</v>
      </c>
    </row>
    <row r="4" spans="1:13" ht="15.75" thickBot="1">
      <c r="B4" s="252" t="s">
        <v>95</v>
      </c>
      <c r="C4" s="6" t="s">
        <v>96</v>
      </c>
      <c r="D4" s="13">
        <v>30</v>
      </c>
      <c r="E4" s="13">
        <v>26</v>
      </c>
      <c r="F4" s="13">
        <v>32</v>
      </c>
      <c r="G4" s="13">
        <v>24</v>
      </c>
      <c r="H4" s="13">
        <v>36</v>
      </c>
    </row>
    <row r="5" spans="1:13" ht="17.25" thickBot="1">
      <c r="B5" s="253"/>
      <c r="C5" s="6" t="s">
        <v>97</v>
      </c>
      <c r="D5" s="59">
        <v>4630.8900000000003</v>
      </c>
      <c r="E5" s="59">
        <v>4267.12</v>
      </c>
      <c r="F5" s="59">
        <v>5526.95</v>
      </c>
      <c r="G5" s="59">
        <v>4411.99</v>
      </c>
      <c r="H5" s="59">
        <v>7002.87</v>
      </c>
    </row>
    <row r="6" spans="1:13" ht="15.75" thickBot="1">
      <c r="B6" s="254"/>
      <c r="C6" s="6" t="s">
        <v>98</v>
      </c>
      <c r="D6" s="13">
        <v>-28.43</v>
      </c>
      <c r="E6" s="13">
        <v>-7.85</v>
      </c>
      <c r="F6" s="13">
        <v>29.52</v>
      </c>
      <c r="G6" s="13">
        <v>-20.170000000000002</v>
      </c>
      <c r="H6" s="13">
        <v>58.72</v>
      </c>
    </row>
    <row r="7" spans="1:13" ht="15.75" thickBot="1">
      <c r="B7" s="252" t="s">
        <v>99</v>
      </c>
      <c r="C7" s="6" t="s">
        <v>96</v>
      </c>
      <c r="D7" s="13">
        <v>531</v>
      </c>
      <c r="E7" s="13">
        <v>459</v>
      </c>
      <c r="F7" s="13">
        <v>530</v>
      </c>
      <c r="G7" s="13">
        <v>512</v>
      </c>
      <c r="H7" s="13">
        <v>598</v>
      </c>
    </row>
    <row r="8" spans="1:13" ht="17.25" thickBot="1">
      <c r="B8" s="253"/>
      <c r="C8" s="6" t="s">
        <v>97</v>
      </c>
      <c r="D8" s="59">
        <v>5551.46</v>
      </c>
      <c r="E8" s="59">
        <v>4124.8599999999997</v>
      </c>
      <c r="F8" s="59">
        <v>5381.91</v>
      </c>
      <c r="G8" s="59">
        <v>5140.3599999999997</v>
      </c>
      <c r="H8" s="13">
        <v>5066.95</v>
      </c>
    </row>
    <row r="9" spans="1:13" ht="15.75" thickBot="1">
      <c r="B9" s="254"/>
      <c r="C9" s="6" t="s">
        <v>100</v>
      </c>
      <c r="D9" s="13">
        <v>10.78</v>
      </c>
      <c r="E9" s="13">
        <v>-25.69</v>
      </c>
      <c r="F9" s="13">
        <v>30.47</v>
      </c>
      <c r="G9" s="28">
        <v>-4.4800000000000004</v>
      </c>
      <c r="H9" s="28">
        <v>-1.42</v>
      </c>
    </row>
    <row r="10" spans="1:13" ht="16.5" thickBot="1">
      <c r="B10" s="252" t="s">
        <v>101</v>
      </c>
      <c r="C10" s="6" t="s">
        <v>96</v>
      </c>
      <c r="D10" s="60" t="s">
        <v>37</v>
      </c>
      <c r="E10" s="13" t="s">
        <v>37</v>
      </c>
      <c r="F10" s="13" t="s">
        <v>37</v>
      </c>
      <c r="G10" s="13" t="s">
        <v>37</v>
      </c>
      <c r="H10" s="13" t="s">
        <v>37</v>
      </c>
    </row>
    <row r="11" spans="1:13" ht="17.25" thickBot="1">
      <c r="B11" s="253"/>
      <c r="C11" s="6" t="s">
        <v>97</v>
      </c>
      <c r="D11" s="60" t="s">
        <v>37</v>
      </c>
      <c r="E11" s="13" t="s">
        <v>37</v>
      </c>
      <c r="F11" s="13" t="s">
        <v>37</v>
      </c>
      <c r="G11" s="13" t="s">
        <v>37</v>
      </c>
      <c r="H11" s="13" t="s">
        <v>37</v>
      </c>
    </row>
    <row r="12" spans="1:13" ht="16.5" thickBot="1">
      <c r="B12" s="254"/>
      <c r="C12" s="6" t="s">
        <v>98</v>
      </c>
      <c r="D12" s="60" t="s">
        <v>37</v>
      </c>
      <c r="E12" s="13" t="s">
        <v>37</v>
      </c>
      <c r="F12" s="13" t="s">
        <v>37</v>
      </c>
      <c r="G12" s="13" t="s">
        <v>37</v>
      </c>
      <c r="H12" s="13" t="s">
        <v>37</v>
      </c>
    </row>
    <row r="13" spans="1:13" ht="16.5" thickBot="1">
      <c r="B13" s="252" t="s">
        <v>102</v>
      </c>
      <c r="C13" s="6" t="s">
        <v>96</v>
      </c>
      <c r="D13" s="60" t="s">
        <v>37</v>
      </c>
      <c r="E13" s="13" t="s">
        <v>37</v>
      </c>
      <c r="F13" s="13" t="s">
        <v>37</v>
      </c>
      <c r="G13" s="13" t="s">
        <v>37</v>
      </c>
      <c r="H13" s="13" t="s">
        <v>37</v>
      </c>
    </row>
    <row r="14" spans="1:13" ht="17.25" thickBot="1">
      <c r="B14" s="253"/>
      <c r="C14" s="6" t="s">
        <v>97</v>
      </c>
      <c r="D14" s="60" t="s">
        <v>37</v>
      </c>
      <c r="E14" s="13" t="s">
        <v>37</v>
      </c>
      <c r="F14" s="13" t="s">
        <v>37</v>
      </c>
      <c r="G14" s="13" t="s">
        <v>37</v>
      </c>
      <c r="H14" s="13" t="s">
        <v>37</v>
      </c>
    </row>
    <row r="15" spans="1:13" ht="16.5" thickBot="1">
      <c r="B15" s="254"/>
      <c r="C15" s="6" t="s">
        <v>98</v>
      </c>
      <c r="D15" s="60" t="s">
        <v>37</v>
      </c>
      <c r="E15" s="13" t="s">
        <v>37</v>
      </c>
      <c r="F15" s="13" t="s">
        <v>37</v>
      </c>
      <c r="G15" s="13" t="s">
        <v>37</v>
      </c>
      <c r="H15" s="13" t="s">
        <v>37</v>
      </c>
    </row>
    <row r="16" spans="1:13" ht="15.75" thickBot="1">
      <c r="B16" s="252" t="s">
        <v>103</v>
      </c>
      <c r="C16" s="6" t="s">
        <v>96</v>
      </c>
      <c r="D16" s="13">
        <v>1563</v>
      </c>
      <c r="E16" s="13">
        <v>912</v>
      </c>
      <c r="F16" s="13">
        <v>1598</v>
      </c>
      <c r="G16" s="13">
        <v>1212</v>
      </c>
      <c r="H16" s="13">
        <v>1191</v>
      </c>
    </row>
    <row r="17" spans="2:8" ht="17.25" thickBot="1">
      <c r="B17" s="253"/>
      <c r="C17" s="6" t="s">
        <v>97</v>
      </c>
      <c r="D17" s="59">
        <v>2808.84</v>
      </c>
      <c r="E17" s="59">
        <v>1505.34</v>
      </c>
      <c r="F17" s="59">
        <v>2105.81</v>
      </c>
      <c r="G17" s="13">
        <v>2160.7199999999998</v>
      </c>
      <c r="H17" s="13">
        <v>2063.85</v>
      </c>
    </row>
    <row r="18" spans="2:8" ht="15.75" thickBot="1">
      <c r="B18" s="254"/>
      <c r="C18" s="6" t="s">
        <v>98</v>
      </c>
      <c r="D18" s="13">
        <v>-17.07</v>
      </c>
      <c r="E18" s="13">
        <v>-46.4</v>
      </c>
      <c r="F18" s="13">
        <v>39.880000000000003</v>
      </c>
      <c r="G18" s="13">
        <v>2.61</v>
      </c>
      <c r="H18" s="28">
        <v>-4.4800000000000004</v>
      </c>
    </row>
    <row r="19" spans="2:8" ht="16.5" thickBot="1">
      <c r="B19" s="252" t="s">
        <v>104</v>
      </c>
      <c r="C19" s="6" t="s">
        <v>96</v>
      </c>
      <c r="D19" s="60" t="s">
        <v>37</v>
      </c>
      <c r="E19" s="13" t="s">
        <v>37</v>
      </c>
      <c r="F19" s="13" t="s">
        <v>37</v>
      </c>
      <c r="G19" s="13" t="s">
        <v>37</v>
      </c>
      <c r="H19" s="61" t="s">
        <v>37</v>
      </c>
    </row>
    <row r="20" spans="2:8" ht="17.25" thickBot="1">
      <c r="B20" s="253"/>
      <c r="C20" s="6" t="s">
        <v>97</v>
      </c>
      <c r="D20" s="60" t="s">
        <v>37</v>
      </c>
      <c r="E20" s="13" t="s">
        <v>37</v>
      </c>
      <c r="F20" s="13" t="s">
        <v>37</v>
      </c>
      <c r="G20" s="13" t="s">
        <v>37</v>
      </c>
      <c r="H20" s="61" t="s">
        <v>37</v>
      </c>
    </row>
    <row r="21" spans="2:8" ht="16.5" thickBot="1">
      <c r="B21" s="254"/>
      <c r="C21" s="6" t="s">
        <v>98</v>
      </c>
      <c r="D21" s="60" t="s">
        <v>37</v>
      </c>
      <c r="E21" s="13" t="s">
        <v>37</v>
      </c>
      <c r="F21" s="13" t="s">
        <v>37</v>
      </c>
      <c r="G21" s="13" t="s">
        <v>37</v>
      </c>
      <c r="H21" s="61" t="s">
        <v>37</v>
      </c>
    </row>
  </sheetData>
  <mergeCells count="8">
    <mergeCell ref="B16:B18"/>
    <mergeCell ref="B19:B21"/>
    <mergeCell ref="A1:M1"/>
    <mergeCell ref="B3:C3"/>
    <mergeCell ref="B4:B6"/>
    <mergeCell ref="B7:B9"/>
    <mergeCell ref="B10:B12"/>
    <mergeCell ref="B13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Balma Godes Pavon</dc:creator>
  <cp:keywords/>
  <dc:description/>
  <cp:lastModifiedBy>Silvia Peris Dumont</cp:lastModifiedBy>
  <cp:revision/>
  <dcterms:created xsi:type="dcterms:W3CDTF">2026-04-15T08:51:20Z</dcterms:created>
  <dcterms:modified xsi:type="dcterms:W3CDTF">2026-05-26T09:16:02Z</dcterms:modified>
  <cp:category/>
  <cp:contentStatus/>
</cp:coreProperties>
</file>